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4921" yWindow="585" windowWidth="12120" windowHeight="2835" tabRatio="602" activeTab="0"/>
  </bookViews>
  <sheets>
    <sheet name="P&amp;L" sheetId="1" r:id="rId1"/>
    <sheet name="BS" sheetId="2" r:id="rId2"/>
    <sheet name="Equity" sheetId="3" r:id="rId3"/>
    <sheet name="Cashflow" sheetId="4" r:id="rId4"/>
  </sheets>
  <definedNames>
    <definedName name="_xlnm.Print_Area" localSheetId="1">'BS'!$A$1:$G$52</definedName>
    <definedName name="_xlnm.Print_Area" localSheetId="3">'Cashflow'!$A$1:$I$61</definedName>
    <definedName name="_xlnm.Print_Area" localSheetId="2">'Equity'!$A$1:$H$61</definedName>
    <definedName name="_xlnm.Print_Area" localSheetId="0">'P&amp;L'!$A$1:$G$52</definedName>
  </definedNames>
  <calcPr fullCalcOnLoad="1"/>
</workbook>
</file>

<file path=xl/sharedStrings.xml><?xml version="1.0" encoding="utf-8"?>
<sst xmlns="http://schemas.openxmlformats.org/spreadsheetml/2006/main" count="155" uniqueCount="112">
  <si>
    <t>Reserves</t>
  </si>
  <si>
    <t>RM'000</t>
  </si>
  <si>
    <t>Total</t>
  </si>
  <si>
    <t xml:space="preserve"> </t>
  </si>
  <si>
    <t>Represented by :</t>
  </si>
  <si>
    <t>Basic</t>
  </si>
  <si>
    <t>Fully diluted</t>
  </si>
  <si>
    <t>As at</t>
  </si>
  <si>
    <t>Operating expenses</t>
  </si>
  <si>
    <t>Share</t>
  </si>
  <si>
    <t>Retained</t>
  </si>
  <si>
    <t>ended</t>
  </si>
  <si>
    <t>Changes in working capital :-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</si>
  <si>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</si>
  <si>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</si>
  <si>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</si>
  <si>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</si>
  <si>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</si>
  <si>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</si>
  <si>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</si>
  <si>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</si>
  <si>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</si>
  <si>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Net change in cash and cash equivalents</t>
  </si>
  <si>
    <t>Revenue</t>
  </si>
  <si>
    <t>Interest received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</si>
  <si>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</si>
  <si>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</si>
  <si>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</si>
  <si>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</si>
  <si>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</si>
  <si>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 xml:space="preserve">Net current assets </t>
  </si>
  <si>
    <t>Share capital</t>
  </si>
  <si>
    <t>Shareholders' funds</t>
  </si>
  <si>
    <t>year to date</t>
  </si>
  <si>
    <t>Profit before taxation</t>
  </si>
  <si>
    <t>Net profit for the period</t>
  </si>
  <si>
    <t>Plant and equipment</t>
  </si>
  <si>
    <t>OSK VENTURES INTERNATIONAL BERHAD (636117-K)</t>
  </si>
  <si>
    <t>Purchase of plant and equipment</t>
  </si>
  <si>
    <t>Net change in current assets</t>
  </si>
  <si>
    <t>Net change in current liabilities</t>
  </si>
  <si>
    <t>Adjustments for non-cash and non-operating items</t>
  </si>
  <si>
    <t>31/12/2004</t>
  </si>
  <si>
    <t>Proceeds from disposal of investments</t>
  </si>
  <si>
    <t>Purchase of investments in shares</t>
  </si>
  <si>
    <t>Other operating income</t>
  </si>
  <si>
    <t>Deposits with licensed banks and financial institutions</t>
  </si>
  <si>
    <t>Cash on hand and at banks</t>
  </si>
  <si>
    <t>Cash and cash equivalents at end of financial period (Note)</t>
  </si>
  <si>
    <t>N/A  -  Not applicable.</t>
  </si>
  <si>
    <t>Cash flow from operating activities</t>
  </si>
  <si>
    <t>At 1/1/2005</t>
  </si>
  <si>
    <t>Cash and cash equivalents at beginning of financial period</t>
  </si>
  <si>
    <t>Proceeds from disposal of plant and equipment</t>
  </si>
  <si>
    <t>At 31/12/2004</t>
  </si>
  <si>
    <t>Dividends received</t>
  </si>
  <si>
    <t>Cash and cash equivalents arising from merger with</t>
  </si>
  <si>
    <t xml:space="preserve">   subsidiary companies</t>
  </si>
  <si>
    <t>Cash flow from investing activities</t>
  </si>
  <si>
    <t>Net cash used in investing activities</t>
  </si>
  <si>
    <t>Issuance of shares</t>
  </si>
  <si>
    <t>Merger deficit</t>
  </si>
  <si>
    <t xml:space="preserve">Share issue expenses </t>
  </si>
  <si>
    <t>financial period</t>
  </si>
  <si>
    <t>Note : Cash and cash equivalents at end of financial period comprise:</t>
  </si>
  <si>
    <t>Share issue expenses</t>
  </si>
  <si>
    <t>Provision for taxation</t>
  </si>
  <si>
    <t xml:space="preserve">             N/A</t>
  </si>
  <si>
    <t>At date of incorporation</t>
  </si>
  <si>
    <t>Proceeds from issurance of shares</t>
  </si>
  <si>
    <t>(Unaudited)</t>
  </si>
  <si>
    <t>(Audited)</t>
  </si>
  <si>
    <t>Operating profit/(loss) before working capital changes</t>
  </si>
  <si>
    <t>(The notes set out on pages 5 to 7 form an integral part of and should be read in conjunction with this quarterly report).</t>
  </si>
  <si>
    <t>Cash flow from financing activities</t>
  </si>
  <si>
    <t>Unaudited Condensed Consolidated Income Statements</t>
  </si>
  <si>
    <t>Share issue expenses not recognised in the</t>
  </si>
  <si>
    <t xml:space="preserve">   income statement</t>
  </si>
  <si>
    <t>Retained profits arising from merger with</t>
  </si>
  <si>
    <t>Net gains and expenses not recognised in the</t>
  </si>
  <si>
    <r>
      <t>Preceding financial period ended</t>
    </r>
    <r>
      <rPr>
        <b/>
        <u val="single"/>
        <sz val="12"/>
        <color indexed="12"/>
        <rFont val="Times New Roman"/>
        <family val="1"/>
      </rPr>
      <t xml:space="preserve"> 31/12/2004</t>
    </r>
  </si>
  <si>
    <t>Net cash (used in)/from financing activities</t>
  </si>
  <si>
    <t>31/12/2005</t>
  </si>
  <si>
    <t>Investments in associated companies</t>
  </si>
  <si>
    <r>
      <t>Current year to date ended</t>
    </r>
    <r>
      <rPr>
        <b/>
        <u val="single"/>
        <sz val="12"/>
        <color indexed="12"/>
        <rFont val="Times New Roman"/>
        <family val="1"/>
      </rPr>
      <t xml:space="preserve"> 31/12/2005</t>
    </r>
  </si>
  <si>
    <r>
      <t xml:space="preserve">At </t>
    </r>
    <r>
      <rPr>
        <sz val="12"/>
        <color indexed="12"/>
        <rFont val="Times New Roman"/>
        <family val="1"/>
      </rPr>
      <t>31/12/2005</t>
    </r>
  </si>
  <si>
    <t>Share of tax of associated companies</t>
  </si>
  <si>
    <t>Tax (expense)/income</t>
  </si>
  <si>
    <t>Others</t>
  </si>
  <si>
    <t>reserves</t>
  </si>
  <si>
    <t>Profit from operations</t>
  </si>
  <si>
    <t>Share of profits of associated companies</t>
  </si>
  <si>
    <t>Net profit for the period/year</t>
  </si>
  <si>
    <t>Earnings per RM1.00 (2004: RM0.10) share (sen): -</t>
  </si>
  <si>
    <t>Unaudited Condensed Consolidated Balance Sheets</t>
  </si>
  <si>
    <t>Investments in shares</t>
  </si>
  <si>
    <t>Effect arising from equity accounting</t>
  </si>
  <si>
    <t xml:space="preserve">   of associated companies</t>
  </si>
  <si>
    <t>Share of associated companies' reserves</t>
  </si>
  <si>
    <t>Unaudited Condensed Consolidated Statements of Changes in Equity</t>
  </si>
  <si>
    <t>Proceeds from disposal of shares</t>
  </si>
  <si>
    <t>Purchase of investments</t>
  </si>
  <si>
    <t>Net cash generated from operations</t>
  </si>
  <si>
    <t>Net cash from / (used in) operating activities</t>
  </si>
  <si>
    <t>Unaudited Condensed Consolidated Cash Flow Statements</t>
  </si>
  <si>
    <t>Net profit for the year</t>
  </si>
  <si>
    <t>As adjusted</t>
  </si>
  <si>
    <t>Gain on deemed disposal of shares</t>
  </si>
  <si>
    <t xml:space="preserve">   in associated companies</t>
  </si>
  <si>
    <t>Quarterly report for the fourth quarter ended 31 December 2005</t>
  </si>
  <si>
    <t>Net Assets per RM1.00 (2004: RM0.10) share (RM)</t>
  </si>
  <si>
    <t>As previously stated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</si>
</sst>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</numFmts>
  <fonts count="1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color indexed="6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22" applyFont="1" applyFill="1" applyAlignment="1">
      <alignment horizontal="centerContinuous" vertical="center"/>
      <protection/>
    </xf>
    <xf numFmtId="0" fontId="2" fillId="0" borderId="0" xfId="22" applyFont="1" applyFill="1" applyAlignment="1">
      <alignment vertical="center"/>
      <protection/>
    </xf>
    <xf numFmtId="37" fontId="2" fillId="0" borderId="0" xfId="22" applyNumberFormat="1" applyFont="1" applyFill="1" applyBorder="1" applyAlignment="1">
      <alignment vertical="center"/>
      <protection/>
    </xf>
    <xf numFmtId="37" fontId="2" fillId="0" borderId="0" xfId="22" applyNumberFormat="1" applyFont="1" applyFill="1" applyAlignment="1">
      <alignment horizontal="left" vertical="center"/>
      <protection/>
    </xf>
    <xf numFmtId="37" fontId="2" fillId="0" borderId="0" xfId="22" applyNumberFormat="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2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71" fontId="2" fillId="0" borderId="0" xfId="15" applyFont="1" applyFill="1" applyAlignment="1">
      <alignment/>
    </xf>
    <xf numFmtId="185" fontId="2" fillId="0" borderId="0" xfId="15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1" fillId="0" borderId="0" xfId="22" applyFont="1" applyFill="1" applyAlignment="1">
      <alignment vertical="center"/>
      <protection/>
    </xf>
    <xf numFmtId="37" fontId="1" fillId="0" borderId="0" xfId="22" applyNumberFormat="1" applyFont="1" applyFill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37" fontId="1" fillId="0" borderId="0" xfId="0" applyNumberFormat="1" applyFont="1" applyFill="1" applyAlignment="1">
      <alignment horizontal="center"/>
    </xf>
    <xf numFmtId="186" fontId="1" fillId="0" borderId="0" xfId="22" applyNumberFormat="1" applyFont="1" applyFill="1" applyAlignment="1">
      <alignment horizontal="center" vertical="center"/>
      <protection/>
    </xf>
    <xf numFmtId="186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0" xfId="22" applyNumberFormat="1" applyFont="1" applyFill="1" applyBorder="1" applyAlignment="1">
      <alignment horizontal="center" vertical="center"/>
      <protection/>
    </xf>
    <xf numFmtId="185" fontId="1" fillId="0" borderId="0" xfId="15" applyNumberFormat="1" applyFont="1" applyFill="1" applyAlignment="1">
      <alignment vertical="center"/>
    </xf>
    <xf numFmtId="185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center" wrapText="1"/>
    </xf>
    <xf numFmtId="37" fontId="1" fillId="0" borderId="0" xfId="0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 vertical="center"/>
    </xf>
    <xf numFmtId="37" fontId="1" fillId="0" borderId="0" xfId="21" applyFont="1" applyFill="1" applyAlignment="1">
      <alignment horizontal="centerContinuous" vertical="center"/>
      <protection/>
    </xf>
    <xf numFmtId="37" fontId="2" fillId="0" borderId="0" xfId="21" applyFont="1" applyFill="1" applyAlignment="1">
      <alignment vertical="center"/>
      <protection/>
    </xf>
    <xf numFmtId="37" fontId="1" fillId="0" borderId="0" xfId="21" applyFont="1" applyFill="1" applyAlignment="1">
      <alignment horizontal="center" vertical="center"/>
      <protection/>
    </xf>
    <xf numFmtId="37" fontId="2" fillId="0" borderId="0" xfId="21" applyFont="1" applyFill="1" applyBorder="1" applyAlignment="1">
      <alignment horizontal="center" vertical="center"/>
      <protection/>
    </xf>
    <xf numFmtId="37" fontId="6" fillId="0" borderId="0" xfId="21" applyFont="1" applyFill="1" applyAlignment="1">
      <alignment vertical="center"/>
      <protection/>
    </xf>
    <xf numFmtId="37" fontId="4" fillId="0" borderId="0" xfId="21" applyFont="1" applyFill="1" applyAlignment="1">
      <alignment horizontal="center" vertical="center"/>
      <protection/>
    </xf>
    <xf numFmtId="37" fontId="2" fillId="0" borderId="0" xfId="2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171" fontId="1" fillId="0" borderId="0" xfId="15" applyFont="1" applyFill="1" applyAlignment="1">
      <alignment vertical="center"/>
    </xf>
    <xf numFmtId="186" fontId="1" fillId="0" borderId="0" xfId="21" applyNumberFormat="1" applyFont="1" applyFill="1" applyAlignment="1">
      <alignment horizontal="center" vertical="center"/>
      <protection/>
    </xf>
    <xf numFmtId="37" fontId="1" fillId="0" borderId="0" xfId="21" applyFont="1" applyFill="1" applyAlignment="1">
      <alignment vertical="center"/>
      <protection/>
    </xf>
    <xf numFmtId="37" fontId="1" fillId="0" borderId="1" xfId="21" applyFont="1" applyFill="1" applyBorder="1" applyAlignment="1">
      <alignment horizontal="center" vertical="center"/>
      <protection/>
    </xf>
    <xf numFmtId="37" fontId="1" fillId="0" borderId="0" xfId="21" applyFont="1" applyFill="1" applyBorder="1" applyAlignment="1">
      <alignment horizontal="center" vertical="center"/>
      <protection/>
    </xf>
    <xf numFmtId="37" fontId="1" fillId="0" borderId="0" xfId="21" applyNumberFormat="1" applyFont="1" applyFill="1" applyAlignment="1">
      <alignment vertical="center"/>
      <protection/>
    </xf>
    <xf numFmtId="185" fontId="1" fillId="0" borderId="2" xfId="15" applyNumberFormat="1" applyFont="1" applyFill="1" applyBorder="1" applyAlignment="1">
      <alignment vertical="center"/>
    </xf>
    <xf numFmtId="0" fontId="2" fillId="2" borderId="0" xfId="0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37" fontId="2" fillId="0" borderId="1" xfId="0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 horizontal="right"/>
    </xf>
    <xf numFmtId="186" fontId="2" fillId="0" borderId="0" xfId="22" applyNumberFormat="1" applyFont="1" applyFill="1" applyAlignment="1">
      <alignment horizontal="centerContinuous" vertical="center"/>
      <protection/>
    </xf>
    <xf numFmtId="37" fontId="2" fillId="0" borderId="0" xfId="0" applyNumberFormat="1" applyFont="1" applyFill="1" applyAlignment="1">
      <alignment horizontal="center" vertical="center"/>
    </xf>
    <xf numFmtId="37" fontId="2" fillId="0" borderId="0" xfId="22" applyNumberFormat="1" applyFont="1" applyFill="1" applyBorder="1" applyAlignment="1">
      <alignment horizontal="center" vertical="center"/>
      <protection/>
    </xf>
    <xf numFmtId="185" fontId="2" fillId="0" borderId="0" xfId="15" applyNumberFormat="1" applyFont="1" applyFill="1" applyAlignment="1">
      <alignment horizontal="left" vertical="center"/>
    </xf>
    <xf numFmtId="185" fontId="2" fillId="0" borderId="0" xfId="15" applyNumberFormat="1" applyFont="1" applyFill="1" applyAlignment="1">
      <alignment vertical="center"/>
    </xf>
    <xf numFmtId="185" fontId="2" fillId="0" borderId="3" xfId="15" applyNumberFormat="1" applyFont="1" applyFill="1" applyBorder="1" applyAlignment="1">
      <alignment vertical="center"/>
    </xf>
    <xf numFmtId="185" fontId="2" fillId="0" borderId="0" xfId="15" applyNumberFormat="1" applyFont="1" applyFill="1" applyBorder="1" applyAlignment="1">
      <alignment vertical="center"/>
    </xf>
    <xf numFmtId="185" fontId="2" fillId="0" borderId="1" xfId="15" applyNumberFormat="1" applyFont="1" applyFill="1" applyBorder="1" applyAlignment="1">
      <alignment vertical="center"/>
    </xf>
    <xf numFmtId="185" fontId="2" fillId="0" borderId="2" xfId="15" applyNumberFormat="1" applyFont="1" applyFill="1" applyBorder="1" applyAlignment="1">
      <alignment vertical="center"/>
    </xf>
    <xf numFmtId="185" fontId="2" fillId="0" borderId="0" xfId="15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 wrapText="1"/>
    </xf>
    <xf numFmtId="185" fontId="2" fillId="0" borderId="0" xfId="15" applyNumberFormat="1" applyFont="1" applyFill="1" applyAlignment="1">
      <alignment/>
    </xf>
    <xf numFmtId="185" fontId="2" fillId="0" borderId="4" xfId="15" applyNumberFormat="1" applyFont="1" applyFill="1" applyBorder="1" applyAlignment="1">
      <alignment/>
    </xf>
    <xf numFmtId="185" fontId="2" fillId="0" borderId="5" xfId="15" applyNumberFormat="1" applyFont="1" applyFill="1" applyBorder="1" applyAlignment="1">
      <alignment/>
    </xf>
    <xf numFmtId="185" fontId="2" fillId="0" borderId="6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185" fontId="2" fillId="0" borderId="5" xfId="15" applyNumberFormat="1" applyFont="1" applyFill="1" applyBorder="1" applyAlignment="1">
      <alignment/>
    </xf>
    <xf numFmtId="171" fontId="8" fillId="0" borderId="0" xfId="15" applyFont="1" applyFill="1" applyBorder="1" applyAlignment="1">
      <alignment vertical="center"/>
    </xf>
    <xf numFmtId="171" fontId="9" fillId="0" borderId="0" xfId="15" applyFont="1" applyFill="1" applyAlignment="1">
      <alignment/>
    </xf>
    <xf numFmtId="171" fontId="2" fillId="0" borderId="0" xfId="15" applyFont="1" applyFill="1" applyAlignment="1">
      <alignment vertical="center"/>
    </xf>
    <xf numFmtId="37" fontId="2" fillId="0" borderId="0" xfId="21" applyNumberFormat="1" applyFont="1" applyFill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37" fontId="9" fillId="0" borderId="0" xfId="22" applyNumberFormat="1" applyFont="1" applyFill="1" applyAlignment="1">
      <alignment vertical="center"/>
      <protection/>
    </xf>
    <xf numFmtId="180" fontId="2" fillId="0" borderId="0" xfId="0" applyNumberFormat="1" applyFont="1" applyFill="1" applyBorder="1" applyAlignment="1">
      <alignment horizontal="right"/>
    </xf>
    <xf numFmtId="185" fontId="2" fillId="0" borderId="0" xfId="21" applyNumberFormat="1" applyFont="1" applyFill="1" applyBorder="1" applyAlignment="1">
      <alignment vertical="center"/>
      <protection/>
    </xf>
    <xf numFmtId="185" fontId="1" fillId="0" borderId="0" xfId="21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/>
    </xf>
    <xf numFmtId="37" fontId="1" fillId="0" borderId="0" xfId="21" applyFont="1" applyFill="1" applyBorder="1" applyAlignment="1">
      <alignment vertical="center"/>
      <protection/>
    </xf>
    <xf numFmtId="185" fontId="2" fillId="0" borderId="0" xfId="21" applyNumberFormat="1" applyFont="1" applyFill="1" applyBorder="1" applyAlignment="1">
      <alignment horizontal="center" vertical="center"/>
      <protection/>
    </xf>
    <xf numFmtId="185" fontId="2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2" fillId="0" borderId="6" xfId="15" applyNumberFormat="1" applyFont="1" applyFill="1" applyBorder="1" applyAlignment="1">
      <alignment vertical="center"/>
    </xf>
    <xf numFmtId="171" fontId="9" fillId="0" borderId="0" xfId="15" applyFont="1" applyFill="1" applyAlignment="1">
      <alignment vertical="center"/>
    </xf>
    <xf numFmtId="185" fontId="2" fillId="0" borderId="0" xfId="21" applyNumberFormat="1" applyFont="1" applyFill="1" applyAlignment="1">
      <alignment vertical="center"/>
      <protection/>
    </xf>
    <xf numFmtId="185" fontId="2" fillId="0" borderId="7" xfId="15" applyNumberFormat="1" applyFont="1" applyFill="1" applyBorder="1" applyAlignment="1">
      <alignment vertical="center"/>
    </xf>
    <xf numFmtId="185" fontId="2" fillId="0" borderId="6" xfId="21" applyNumberFormat="1" applyFont="1" applyFill="1" applyBorder="1" applyAlignment="1">
      <alignment vertical="center"/>
      <protection/>
    </xf>
    <xf numFmtId="37" fontId="2" fillId="0" borderId="8" xfId="21" applyFont="1" applyFill="1" applyBorder="1" applyAlignment="1">
      <alignment vertical="center"/>
      <protection/>
    </xf>
    <xf numFmtId="185" fontId="2" fillId="0" borderId="9" xfId="15" applyNumberFormat="1" applyFont="1" applyFill="1" applyBorder="1" applyAlignment="1">
      <alignment vertical="center"/>
    </xf>
    <xf numFmtId="185" fontId="2" fillId="0" borderId="10" xfId="15" applyNumberFormat="1" applyFont="1" applyFill="1" applyBorder="1" applyAlignment="1">
      <alignment vertical="center"/>
    </xf>
    <xf numFmtId="185" fontId="2" fillId="0" borderId="11" xfId="15" applyNumberFormat="1" applyFont="1" applyFill="1" applyBorder="1" applyAlignment="1">
      <alignment vertical="center"/>
    </xf>
    <xf numFmtId="185" fontId="2" fillId="0" borderId="1" xfId="21" applyNumberFormat="1" applyFont="1" applyFill="1" applyBorder="1" applyAlignment="1">
      <alignment vertical="center"/>
      <protection/>
    </xf>
    <xf numFmtId="37" fontId="2" fillId="0" borderId="12" xfId="21" applyFont="1" applyFill="1" applyBorder="1" applyAlignment="1">
      <alignment vertical="center"/>
      <protection/>
    </xf>
    <xf numFmtId="37" fontId="1" fillId="0" borderId="0" xfId="0" applyNumberFormat="1" applyFont="1" applyFill="1" applyBorder="1" applyAlignment="1">
      <alignment horizontal="right"/>
    </xf>
    <xf numFmtId="185" fontId="1" fillId="0" borderId="0" xfId="15" applyNumberFormat="1" applyFont="1" applyFill="1" applyBorder="1" applyAlignment="1">
      <alignment/>
    </xf>
    <xf numFmtId="186" fontId="12" fillId="0" borderId="1" xfId="0" applyNumberFormat="1" applyFont="1" applyFill="1" applyBorder="1" applyAlignment="1" quotePrefix="1">
      <alignment horizontal="center"/>
    </xf>
    <xf numFmtId="186" fontId="13" fillId="0" borderId="1" xfId="0" applyNumberFormat="1" applyFont="1" applyFill="1" applyBorder="1" applyAlignment="1" quotePrefix="1">
      <alignment horizontal="center"/>
    </xf>
    <xf numFmtId="14" fontId="12" fillId="0" borderId="1" xfId="0" applyNumberFormat="1" applyFont="1" applyFill="1" applyBorder="1" applyAlignment="1" quotePrefix="1">
      <alignment horizontal="center" wrapText="1"/>
    </xf>
    <xf numFmtId="14" fontId="13" fillId="0" borderId="1" xfId="0" applyNumberFormat="1" applyFont="1" applyFill="1" applyBorder="1" applyAlignment="1" quotePrefix="1">
      <alignment horizontal="center" wrapText="1"/>
    </xf>
    <xf numFmtId="9" fontId="2" fillId="0" borderId="0" xfId="23" applyFont="1" applyFill="1" applyBorder="1" applyAlignment="1">
      <alignment/>
    </xf>
    <xf numFmtId="39" fontId="2" fillId="0" borderId="13" xfId="0" applyNumberFormat="1" applyFont="1" applyFill="1" applyBorder="1" applyAlignment="1">
      <alignment horizontal="center"/>
    </xf>
    <xf numFmtId="185" fontId="15" fillId="0" borderId="0" xfId="15" applyNumberFormat="1" applyFont="1" applyFill="1" applyAlignment="1">
      <alignment vertical="center"/>
    </xf>
    <xf numFmtId="185" fontId="15" fillId="0" borderId="1" xfId="15" applyNumberFormat="1" applyFont="1" applyFill="1" applyBorder="1" applyAlignment="1">
      <alignment vertical="center"/>
    </xf>
    <xf numFmtId="185" fontId="15" fillId="0" borderId="0" xfId="15" applyNumberFormat="1" applyFont="1" applyFill="1" applyBorder="1" applyAlignment="1">
      <alignment vertical="center"/>
    </xf>
    <xf numFmtId="185" fontId="15" fillId="0" borderId="3" xfId="15" applyNumberFormat="1" applyFont="1" applyFill="1" applyBorder="1" applyAlignment="1">
      <alignment vertical="center"/>
    </xf>
    <xf numFmtId="185" fontId="15" fillId="0" borderId="0" xfId="15" applyNumberFormat="1" applyFont="1" applyFill="1" applyAlignment="1">
      <alignment horizontal="left" vertical="center"/>
    </xf>
    <xf numFmtId="185" fontId="15" fillId="0" borderId="2" xfId="15" applyNumberFormat="1" applyFont="1" applyFill="1" applyBorder="1" applyAlignment="1">
      <alignment vertical="center"/>
    </xf>
    <xf numFmtId="37" fontId="15" fillId="0" borderId="0" xfId="0" applyNumberFormat="1" applyFont="1" applyFill="1" applyAlignment="1">
      <alignment horizontal="right"/>
    </xf>
    <xf numFmtId="185" fontId="15" fillId="0" borderId="0" xfId="15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>
      <alignment horizontal="right"/>
    </xf>
    <xf numFmtId="37" fontId="15" fillId="0" borderId="0" xfId="0" applyNumberFormat="1" applyFont="1" applyFill="1" applyAlignment="1">
      <alignment/>
    </xf>
    <xf numFmtId="185" fontId="15" fillId="0" borderId="0" xfId="15" applyNumberFormat="1" applyFont="1" applyFill="1" applyAlignment="1">
      <alignment/>
    </xf>
    <xf numFmtId="37" fontId="15" fillId="0" borderId="1" xfId="0" applyNumberFormat="1" applyFont="1" applyFill="1" applyBorder="1" applyAlignment="1">
      <alignment/>
    </xf>
    <xf numFmtId="37" fontId="15" fillId="0" borderId="2" xfId="0" applyNumberFormat="1" applyFont="1" applyFill="1" applyBorder="1" applyAlignment="1">
      <alignment/>
    </xf>
    <xf numFmtId="39" fontId="15" fillId="0" borderId="0" xfId="0" applyNumberFormat="1" applyFont="1" applyFill="1" applyAlignment="1">
      <alignment/>
    </xf>
    <xf numFmtId="39" fontId="15" fillId="0" borderId="13" xfId="0" applyNumberFormat="1" applyFont="1" applyFill="1" applyBorder="1" applyAlignment="1">
      <alignment horizontal="center"/>
    </xf>
    <xf numFmtId="185" fontId="15" fillId="0" borderId="1" xfId="15" applyNumberFormat="1" applyFont="1" applyFill="1" applyBorder="1" applyAlignment="1">
      <alignment/>
    </xf>
    <xf numFmtId="185" fontId="15" fillId="0" borderId="0" xfId="15" applyNumberFormat="1" applyFont="1" applyFill="1" applyAlignment="1">
      <alignment/>
    </xf>
    <xf numFmtId="37" fontId="15" fillId="0" borderId="6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 quotePrefix="1">
      <alignment/>
    </xf>
    <xf numFmtId="37" fontId="14" fillId="0" borderId="0" xfId="21" applyFont="1" applyFill="1" applyAlignment="1">
      <alignment vertical="center"/>
      <protection/>
    </xf>
    <xf numFmtId="14" fontId="12" fillId="0" borderId="0" xfId="0" applyNumberFormat="1" applyFont="1" applyFill="1" applyBorder="1" applyAlignment="1" quotePrefix="1">
      <alignment horizontal="center" wrapText="1"/>
    </xf>
    <xf numFmtId="37" fontId="1" fillId="0" borderId="0" xfId="0" applyNumberFormat="1" applyFont="1" applyFill="1" applyBorder="1" applyAlignment="1">
      <alignment horizontal="center" wrapText="1"/>
    </xf>
    <xf numFmtId="185" fontId="15" fillId="0" borderId="0" xfId="15" applyNumberFormat="1" applyFont="1" applyFill="1" applyBorder="1" applyAlignment="1">
      <alignment/>
    </xf>
    <xf numFmtId="185" fontId="15" fillId="0" borderId="0" xfId="15" applyNumberFormat="1" applyFont="1" applyFill="1" applyBorder="1" applyAlignment="1">
      <alignment/>
    </xf>
    <xf numFmtId="37" fontId="12" fillId="0" borderId="1" xfId="0" applyNumberFormat="1" applyFont="1" applyFill="1" applyBorder="1" applyAlignment="1" quotePrefix="1">
      <alignment horizontal="center" vertical="center"/>
    </xf>
    <xf numFmtId="186" fontId="1" fillId="0" borderId="0" xfId="22" applyNumberFormat="1" applyFont="1" applyFill="1" applyBorder="1" applyAlignment="1">
      <alignment horizontal="center" vertical="center"/>
      <protection/>
    </xf>
    <xf numFmtId="186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 vertical="center"/>
    </xf>
    <xf numFmtId="37" fontId="12" fillId="0" borderId="0" xfId="0" applyNumberFormat="1" applyFont="1" applyFill="1" applyBorder="1" applyAlignment="1">
      <alignment horizontal="center" vertical="center"/>
    </xf>
    <xf numFmtId="185" fontId="15" fillId="0" borderId="0" xfId="15" applyNumberFormat="1" applyFont="1" applyFill="1" applyBorder="1" applyAlignment="1">
      <alignment horizontal="left" vertical="center"/>
    </xf>
    <xf numFmtId="185" fontId="15" fillId="0" borderId="7" xfId="15" applyNumberFormat="1" applyFont="1" applyFill="1" applyBorder="1" applyAlignment="1">
      <alignment/>
    </xf>
    <xf numFmtId="185" fontId="2" fillId="0" borderId="6" xfId="15" applyNumberFormat="1" applyFont="1" applyFill="1" applyBorder="1" applyAlignment="1">
      <alignment horizontal="right"/>
    </xf>
    <xf numFmtId="185" fontId="15" fillId="0" borderId="6" xfId="15" applyNumberFormat="1" applyFont="1" applyFill="1" applyBorder="1" applyAlignment="1">
      <alignment/>
    </xf>
    <xf numFmtId="185" fontId="2" fillId="0" borderId="8" xfId="15" applyNumberFormat="1" applyFont="1" applyFill="1" applyBorder="1" applyAlignment="1">
      <alignment horizontal="right"/>
    </xf>
    <xf numFmtId="185" fontId="15" fillId="0" borderId="11" xfId="15" applyNumberFormat="1" applyFont="1" applyFill="1" applyBorder="1" applyAlignment="1">
      <alignment/>
    </xf>
    <xf numFmtId="185" fontId="2" fillId="0" borderId="12" xfId="15" applyNumberFormat="1" applyFont="1" applyFill="1" applyBorder="1" applyAlignment="1">
      <alignment horizontal="right"/>
    </xf>
    <xf numFmtId="37" fontId="15" fillId="0" borderId="0" xfId="0" applyNumberFormat="1" applyFont="1" applyFill="1" applyAlignment="1">
      <alignment horizontal="center"/>
    </xf>
    <xf numFmtId="185" fontId="15" fillId="0" borderId="7" xfId="15" applyNumberFormat="1" applyFont="1" applyFill="1" applyBorder="1" applyAlignment="1">
      <alignment/>
    </xf>
    <xf numFmtId="185" fontId="15" fillId="0" borderId="11" xfId="15" applyNumberFormat="1" applyFont="1" applyFill="1" applyBorder="1" applyAlignment="1">
      <alignment/>
    </xf>
    <xf numFmtId="37" fontId="15" fillId="0" borderId="4" xfId="0" applyNumberFormat="1" applyFont="1" applyFill="1" applyBorder="1" applyAlignment="1">
      <alignment/>
    </xf>
    <xf numFmtId="37" fontId="15" fillId="0" borderId="5" xfId="0" applyNumberFormat="1" applyFont="1" applyFill="1" applyBorder="1" applyAlignment="1">
      <alignment/>
    </xf>
    <xf numFmtId="185" fontId="1" fillId="0" borderId="1" xfId="15" applyNumberFormat="1" applyFont="1" applyFill="1" applyBorder="1" applyAlignment="1">
      <alignment vertical="center"/>
    </xf>
    <xf numFmtId="171" fontId="2" fillId="0" borderId="14" xfId="15" applyFont="1" applyFill="1" applyBorder="1" applyAlignment="1">
      <alignment/>
    </xf>
    <xf numFmtId="0" fontId="2" fillId="0" borderId="0" xfId="0" applyFont="1" applyFill="1" applyAlignment="1" quotePrefix="1">
      <alignment horizontal="justify"/>
    </xf>
    <xf numFmtId="0" fontId="2" fillId="0" borderId="0" xfId="0" applyFont="1" applyFill="1" applyAlignment="1">
      <alignment horizontal="justify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5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5" customHeight="1"/>
  <cols>
    <col min="1" max="1" width="3.421875" style="2" customWidth="1"/>
    <col min="2" max="2" width="25.28125" style="2" customWidth="1"/>
    <col min="3" max="3" width="8.57421875" style="2" customWidth="1"/>
    <col min="4" max="7" width="14.28125" style="3" customWidth="1"/>
    <col min="8" max="8" width="9.140625" style="2" customWidth="1"/>
    <col min="9" max="9" width="16.140625" style="2" bestFit="1" customWidth="1"/>
    <col min="10" max="16384" width="9.140625" style="2" customWidth="1"/>
  </cols>
  <sheetData>
    <row r="3" ht="15" customHeight="1">
      <c r="A3" s="132" t="s">
        <v>37</v>
      </c>
    </row>
    <row r="4" ht="15" customHeight="1">
      <c r="A4" s="1"/>
    </row>
    <row r="5" ht="15" customHeight="1">
      <c r="A5" s="1" t="s">
        <v>109</v>
      </c>
    </row>
    <row r="7" ht="15" customHeight="1">
      <c r="A7" s="1" t="s">
        <v>75</v>
      </c>
    </row>
    <row r="8" ht="15" customHeight="1">
      <c r="A8" s="1"/>
    </row>
    <row r="9" ht="15" customHeight="1">
      <c r="A9" s="1"/>
    </row>
    <row r="10" spans="4:7" s="8" customFormat="1" ht="15" customHeight="1">
      <c r="D10" s="30" t="s">
        <v>13</v>
      </c>
      <c r="E10" s="7" t="s">
        <v>15</v>
      </c>
      <c r="F10" s="30" t="s">
        <v>16</v>
      </c>
      <c r="G10" s="7" t="s">
        <v>17</v>
      </c>
    </row>
    <row r="11" spans="4:7" s="8" customFormat="1" ht="15" customHeight="1">
      <c r="D11" s="30" t="s">
        <v>14</v>
      </c>
      <c r="E11" s="7" t="s">
        <v>14</v>
      </c>
      <c r="F11" s="30" t="s">
        <v>33</v>
      </c>
      <c r="G11" s="7" t="s">
        <v>33</v>
      </c>
    </row>
    <row r="12" spans="4:7" s="8" customFormat="1" ht="15" customHeight="1">
      <c r="D12" s="30" t="s">
        <v>11</v>
      </c>
      <c r="E12" s="7" t="s">
        <v>11</v>
      </c>
      <c r="F12" s="30" t="s">
        <v>11</v>
      </c>
      <c r="G12" s="7" t="s">
        <v>11</v>
      </c>
    </row>
    <row r="13" spans="4:7" s="8" customFormat="1" ht="15" customHeight="1">
      <c r="D13" s="107" t="s">
        <v>82</v>
      </c>
      <c r="E13" s="108" t="s">
        <v>42</v>
      </c>
      <c r="F13" s="107" t="s">
        <v>82</v>
      </c>
      <c r="G13" s="108" t="s">
        <v>42</v>
      </c>
    </row>
    <row r="14" spans="4:9" ht="15" customHeight="1">
      <c r="D14" s="28" t="s">
        <v>1</v>
      </c>
      <c r="E14" s="6" t="s">
        <v>1</v>
      </c>
      <c r="F14" s="28" t="s">
        <v>1</v>
      </c>
      <c r="G14" s="6" t="s">
        <v>1</v>
      </c>
      <c r="I14" s="23"/>
    </row>
    <row r="15" spans="4:9" ht="15" customHeight="1">
      <c r="D15" s="28"/>
      <c r="E15" s="28"/>
      <c r="F15" s="28"/>
      <c r="G15" s="28"/>
      <c r="I15" s="23"/>
    </row>
    <row r="16" spans="1:10" ht="15" customHeight="1">
      <c r="A16" s="2" t="s">
        <v>23</v>
      </c>
      <c r="D16" s="119">
        <f>+F16-14657</f>
        <v>1661</v>
      </c>
      <c r="E16" s="21">
        <v>3458</v>
      </c>
      <c r="F16" s="119">
        <v>16318</v>
      </c>
      <c r="G16" s="21">
        <v>6661</v>
      </c>
      <c r="I16" s="22"/>
      <c r="J16" s="105"/>
    </row>
    <row r="17" spans="4:10" ht="15" customHeight="1">
      <c r="D17" s="119"/>
      <c r="E17" s="4"/>
      <c r="F17" s="119"/>
      <c r="G17" s="4"/>
      <c r="I17" s="22"/>
      <c r="J17" s="105"/>
    </row>
    <row r="18" spans="1:10" ht="15" customHeight="1">
      <c r="A18" s="2" t="s">
        <v>8</v>
      </c>
      <c r="D18" s="120">
        <f>D22-D16-D20</f>
        <v>-360</v>
      </c>
      <c r="E18" s="21">
        <v>-277</v>
      </c>
      <c r="F18" s="120">
        <f>F22-F16-F20</f>
        <v>-1490</v>
      </c>
      <c r="G18" s="21">
        <v>-950</v>
      </c>
      <c r="I18" s="21"/>
      <c r="J18" s="34"/>
    </row>
    <row r="19" spans="4:10" ht="15" customHeight="1">
      <c r="D19" s="120"/>
      <c r="E19" s="21"/>
      <c r="F19" s="120"/>
      <c r="G19" s="21"/>
      <c r="I19" s="21"/>
      <c r="J19" s="34"/>
    </row>
    <row r="20" spans="1:10" ht="15" customHeight="1">
      <c r="A20" s="2" t="s">
        <v>45</v>
      </c>
      <c r="D20" s="120">
        <f>+F20-20</f>
        <v>1</v>
      </c>
      <c r="E20" s="21">
        <v>0</v>
      </c>
      <c r="F20" s="120">
        <v>21</v>
      </c>
      <c r="G20" s="21">
        <v>5</v>
      </c>
      <c r="I20" s="21"/>
      <c r="J20" s="34"/>
    </row>
    <row r="21" spans="4:10" ht="15" customHeight="1">
      <c r="D21" s="121"/>
      <c r="E21" s="61"/>
      <c r="F21" s="121"/>
      <c r="G21" s="57"/>
      <c r="I21" s="22"/>
      <c r="J21" s="105"/>
    </row>
    <row r="22" spans="1:10" ht="15" customHeight="1">
      <c r="A22" s="2" t="s">
        <v>90</v>
      </c>
      <c r="D22" s="122">
        <f>+F22-13547</f>
        <v>1302</v>
      </c>
      <c r="E22" s="58">
        <f>SUM(E16:E21)</f>
        <v>3181</v>
      </c>
      <c r="F22" s="122">
        <v>14849</v>
      </c>
      <c r="G22" s="58">
        <f>SUM(G16:G21)</f>
        <v>5716</v>
      </c>
      <c r="I22" s="5"/>
      <c r="J22" s="38"/>
    </row>
    <row r="23" spans="4:10" ht="15" customHeight="1">
      <c r="D23" s="122"/>
      <c r="E23" s="58"/>
      <c r="F23" s="122"/>
      <c r="G23" s="58"/>
      <c r="I23" s="5"/>
      <c r="J23" s="38"/>
    </row>
    <row r="24" spans="1:10" ht="15" customHeight="1">
      <c r="A24" s="2" t="s">
        <v>91</v>
      </c>
      <c r="D24" s="122">
        <v>8481</v>
      </c>
      <c r="E24" s="58">
        <v>0</v>
      </c>
      <c r="F24" s="122">
        <v>8481</v>
      </c>
      <c r="G24" s="58">
        <v>0</v>
      </c>
      <c r="I24" s="5"/>
      <c r="J24" s="38"/>
    </row>
    <row r="25" spans="4:10" ht="15" customHeight="1">
      <c r="D25" s="124"/>
      <c r="E25" s="59"/>
      <c r="F25" s="124"/>
      <c r="G25" s="59"/>
      <c r="I25" s="5"/>
      <c r="J25" s="38"/>
    </row>
    <row r="26" spans="1:10" ht="15" customHeight="1">
      <c r="A26" s="2" t="s">
        <v>34</v>
      </c>
      <c r="D26" s="122">
        <f>+D22+D24</f>
        <v>9783</v>
      </c>
      <c r="E26" s="58">
        <f>+E22+E24</f>
        <v>3181</v>
      </c>
      <c r="F26" s="122">
        <f>+F22+F24</f>
        <v>23330</v>
      </c>
      <c r="G26" s="58">
        <f>+G22+G24</f>
        <v>5716</v>
      </c>
      <c r="I26" s="5"/>
      <c r="J26" s="38"/>
    </row>
    <row r="27" spans="4:10" ht="15" customHeight="1">
      <c r="D27" s="122"/>
      <c r="E27" s="58"/>
      <c r="F27" s="122"/>
      <c r="G27" s="58"/>
      <c r="I27" s="5"/>
      <c r="J27" s="38"/>
    </row>
    <row r="28" spans="1:10" ht="15" customHeight="1">
      <c r="A28" s="2" t="s">
        <v>87</v>
      </c>
      <c r="D28" s="146">
        <f>+F28+2396</f>
        <v>-408</v>
      </c>
      <c r="E28" s="147">
        <v>3</v>
      </c>
      <c r="F28" s="148">
        <v>-2804</v>
      </c>
      <c r="G28" s="149">
        <v>-90</v>
      </c>
      <c r="I28" s="111">
        <f>+F28/F22</f>
        <v>-0.18883426493366556</v>
      </c>
      <c r="J28" s="106"/>
    </row>
    <row r="29" spans="1:10" ht="15" customHeight="1">
      <c r="A29" s="2" t="s">
        <v>86</v>
      </c>
      <c r="D29" s="150">
        <f>+F29-0</f>
        <v>-229</v>
      </c>
      <c r="E29" s="61">
        <v>0</v>
      </c>
      <c r="F29" s="128">
        <v>-229</v>
      </c>
      <c r="G29" s="151">
        <v>0</v>
      </c>
      <c r="I29" s="111"/>
      <c r="J29" s="106"/>
    </row>
    <row r="30" spans="4:10" ht="15" customHeight="1">
      <c r="D30" s="123">
        <f>+D28+D29</f>
        <v>-637</v>
      </c>
      <c r="E30" s="21">
        <f>+E28+E29</f>
        <v>3</v>
      </c>
      <c r="F30" s="123">
        <f>+F28+F29</f>
        <v>-3033</v>
      </c>
      <c r="G30" s="21">
        <f>+G28+G29</f>
        <v>-90</v>
      </c>
      <c r="I30" s="111"/>
      <c r="J30" s="106"/>
    </row>
    <row r="31" spans="4:10" ht="15" customHeight="1">
      <c r="D31" s="124"/>
      <c r="E31" s="59"/>
      <c r="F31" s="124"/>
      <c r="G31" s="59"/>
      <c r="I31" s="23"/>
      <c r="J31" s="38"/>
    </row>
    <row r="32" spans="1:10" ht="15" customHeight="1" thickBot="1">
      <c r="A32" s="2" t="s">
        <v>92</v>
      </c>
      <c r="D32" s="125">
        <f>+D30+D26</f>
        <v>9146</v>
      </c>
      <c r="E32" s="60">
        <f>+E30+E26</f>
        <v>3184</v>
      </c>
      <c r="F32" s="125">
        <f>+F30+F26</f>
        <v>20297</v>
      </c>
      <c r="G32" s="60">
        <f>+G30+G26</f>
        <v>5626</v>
      </c>
      <c r="I32" s="5"/>
      <c r="J32" s="38"/>
    </row>
    <row r="33" spans="4:10" ht="15" customHeight="1" thickTop="1">
      <c r="D33" s="122"/>
      <c r="E33" s="58"/>
      <c r="F33" s="122"/>
      <c r="G33" s="58"/>
      <c r="I33" s="5"/>
      <c r="J33" s="38"/>
    </row>
    <row r="34" spans="4:10" ht="15" customHeight="1">
      <c r="D34" s="122"/>
      <c r="E34" s="58"/>
      <c r="F34" s="122"/>
      <c r="G34" s="58"/>
      <c r="I34" s="5"/>
      <c r="J34" s="38"/>
    </row>
    <row r="35" spans="4:10" ht="15" customHeight="1">
      <c r="D35" s="122"/>
      <c r="E35" s="58"/>
      <c r="F35" s="122"/>
      <c r="G35" s="58"/>
      <c r="I35" s="5"/>
      <c r="J35" s="38"/>
    </row>
    <row r="36" spans="1:10" ht="15" customHeight="1">
      <c r="A36" s="2" t="s">
        <v>93</v>
      </c>
      <c r="D36" s="152"/>
      <c r="E36" s="6"/>
      <c r="F36" s="152"/>
      <c r="G36" s="6"/>
      <c r="I36" s="23"/>
      <c r="J36" s="23"/>
    </row>
    <row r="37" spans="4:10" ht="15" customHeight="1">
      <c r="D37" s="152"/>
      <c r="E37" s="6"/>
      <c r="F37" s="152"/>
      <c r="G37" s="6"/>
      <c r="I37" s="23"/>
      <c r="J37" s="23"/>
    </row>
    <row r="38" spans="2:10" ht="15" customHeight="1">
      <c r="B38" s="2" t="s">
        <v>5</v>
      </c>
      <c r="D38" s="126">
        <f>+D32/150000*100</f>
        <v>6.097333333333333</v>
      </c>
      <c r="E38" s="20">
        <v>0.55</v>
      </c>
      <c r="F38" s="126">
        <f>+F32/150000*100</f>
        <v>13.531333333333334</v>
      </c>
      <c r="G38" s="20">
        <v>0.97</v>
      </c>
      <c r="I38" s="24"/>
      <c r="J38" s="23"/>
    </row>
    <row r="39" spans="2:9" ht="15" customHeight="1" thickBot="1">
      <c r="B39" s="2" t="s">
        <v>6</v>
      </c>
      <c r="D39" s="127" t="s">
        <v>67</v>
      </c>
      <c r="E39" s="112" t="s">
        <v>67</v>
      </c>
      <c r="F39" s="127" t="s">
        <v>67</v>
      </c>
      <c r="G39" s="112" t="s">
        <v>67</v>
      </c>
      <c r="I39" s="86"/>
    </row>
    <row r="40" ht="15" customHeight="1" thickTop="1"/>
    <row r="42" ht="15" customHeight="1">
      <c r="A42" s="2" t="s">
        <v>49</v>
      </c>
    </row>
    <row r="49" spans="1:7" ht="15.75" customHeight="1">
      <c r="A49" s="134"/>
      <c r="B49" s="56"/>
      <c r="C49" s="56"/>
      <c r="D49" s="56"/>
      <c r="E49" s="56"/>
      <c r="F49" s="56"/>
      <c r="G49" s="56"/>
    </row>
    <row r="50" spans="1:7" ht="15.75">
      <c r="A50" s="56"/>
      <c r="B50" s="56"/>
      <c r="C50" s="56"/>
      <c r="D50" s="56"/>
      <c r="E50" s="56"/>
      <c r="F50" s="56"/>
      <c r="G50" s="56"/>
    </row>
    <row r="51" spans="1:7" ht="15.75">
      <c r="A51" s="159" t="s">
        <v>73</v>
      </c>
      <c r="B51" s="160"/>
      <c r="C51" s="160"/>
      <c r="D51" s="160"/>
      <c r="E51" s="160"/>
      <c r="F51" s="160"/>
      <c r="G51" s="160"/>
    </row>
    <row r="52" spans="1:7" ht="15.75">
      <c r="A52" s="160"/>
      <c r="B52" s="160"/>
      <c r="C52" s="160"/>
      <c r="D52" s="160"/>
      <c r="E52" s="160"/>
      <c r="F52" s="160"/>
      <c r="G52" s="160"/>
    </row>
    <row r="54" ht="15" customHeight="1">
      <c r="A54" s="89"/>
    </row>
    <row r="55" ht="15" customHeight="1">
      <c r="A55" s="89"/>
    </row>
  </sheetData>
  <mergeCells count="1">
    <mergeCell ref="A51:G52"/>
  </mergeCells>
  <printOptions horizontalCentered="1"/>
  <pageMargins left="0.5" right="0.5" top="0.5" bottom="0.5" header="0.5" footer="0.1"/>
  <pageSetup horizontalDpi="300" verticalDpi="300" orientation="portrait" paperSize="9" r:id="rId1"/>
  <headerFooter alignWithMargins="0">
    <oddFooter>&amp;C
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1" width="2.00390625" style="2" customWidth="1"/>
    <col min="2" max="2" width="13.8515625" style="2" customWidth="1"/>
    <col min="3" max="3" width="25.00390625" style="2" customWidth="1"/>
    <col min="4" max="5" width="12.7109375" style="2" customWidth="1"/>
    <col min="6" max="6" width="13.140625" style="2" customWidth="1"/>
    <col min="7" max="7" width="14.00390625" style="2" customWidth="1"/>
    <col min="8" max="16384" width="9.140625" style="2" customWidth="1"/>
  </cols>
  <sheetData>
    <row r="1" ht="15" customHeight="1">
      <c r="A1" s="1" t="s">
        <v>37</v>
      </c>
    </row>
    <row r="2" spans="1:8" ht="15" customHeight="1">
      <c r="A2" s="1"/>
      <c r="H2" s="18"/>
    </row>
    <row r="3" ht="15" customHeight="1">
      <c r="A3" s="1" t="str">
        <f>'P&amp;L'!A5</f>
        <v>Quarterly report for the fourth quarter ended 31 December 2005</v>
      </c>
    </row>
    <row r="4" ht="15" customHeight="1">
      <c r="A4" s="1"/>
    </row>
    <row r="5" ht="15" customHeight="1">
      <c r="A5" s="1" t="s">
        <v>94</v>
      </c>
    </row>
    <row r="6" ht="15" customHeight="1">
      <c r="A6" s="1"/>
    </row>
    <row r="7" ht="15" customHeight="1">
      <c r="A7" s="1"/>
    </row>
    <row r="8" spans="5:7" ht="15" customHeight="1">
      <c r="E8" s="36"/>
      <c r="F8" s="36" t="s">
        <v>7</v>
      </c>
      <c r="G8" s="72" t="s">
        <v>7</v>
      </c>
    </row>
    <row r="9" spans="5:7" ht="15" customHeight="1">
      <c r="E9" s="136"/>
      <c r="F9" s="109" t="s">
        <v>82</v>
      </c>
      <c r="G9" s="110" t="s">
        <v>42</v>
      </c>
    </row>
    <row r="10" spans="1:7" ht="15" customHeight="1">
      <c r="A10" s="1"/>
      <c r="E10" s="137"/>
      <c r="F10" s="37" t="s">
        <v>1</v>
      </c>
      <c r="G10" s="73" t="s">
        <v>1</v>
      </c>
    </row>
    <row r="11" spans="5:7" ht="15" customHeight="1">
      <c r="E11" s="36"/>
      <c r="F11" s="28" t="s">
        <v>70</v>
      </c>
      <c r="G11" s="6" t="s">
        <v>71</v>
      </c>
    </row>
    <row r="12" ht="15" customHeight="1">
      <c r="E12" s="23"/>
    </row>
    <row r="13" spans="1:7" ht="15" customHeight="1">
      <c r="A13" s="2" t="s">
        <v>36</v>
      </c>
      <c r="E13" s="138"/>
      <c r="F13" s="123">
        <v>340</v>
      </c>
      <c r="G13" s="58">
        <v>61</v>
      </c>
    </row>
    <row r="14" spans="1:7" ht="15" customHeight="1">
      <c r="A14" s="2" t="s">
        <v>83</v>
      </c>
      <c r="E14" s="138"/>
      <c r="F14" s="123">
        <v>143357</v>
      </c>
      <c r="G14" s="58">
        <v>0</v>
      </c>
    </row>
    <row r="15" spans="1:7" ht="15" customHeight="1">
      <c r="A15" s="2" t="s">
        <v>95</v>
      </c>
      <c r="E15" s="138"/>
      <c r="F15" s="128">
        <v>21510</v>
      </c>
      <c r="G15" s="59">
        <v>46946</v>
      </c>
    </row>
    <row r="16" spans="5:7" ht="15" customHeight="1">
      <c r="E16" s="139"/>
      <c r="F16" s="129">
        <f>SUM(F13:F15)</f>
        <v>165207</v>
      </c>
      <c r="G16" s="74">
        <f>SUM(G13:G15)</f>
        <v>47007</v>
      </c>
    </row>
    <row r="17" spans="5:7" ht="15" customHeight="1">
      <c r="E17" s="139"/>
      <c r="F17" s="129"/>
      <c r="G17" s="74"/>
    </row>
    <row r="18" spans="1:7" ht="15" customHeight="1">
      <c r="A18" s="2" t="s">
        <v>25</v>
      </c>
      <c r="E18" s="139"/>
      <c r="F18" s="129"/>
      <c r="G18" s="74"/>
    </row>
    <row r="19" spans="2:8" ht="15" customHeight="1">
      <c r="B19" s="2" t="s">
        <v>26</v>
      </c>
      <c r="E19" s="139"/>
      <c r="F19" s="153">
        <v>204</v>
      </c>
      <c r="G19" s="75">
        <f>325+644</f>
        <v>969</v>
      </c>
      <c r="H19" s="92"/>
    </row>
    <row r="20" spans="2:8" ht="15" customHeight="1">
      <c r="B20" s="2" t="s">
        <v>27</v>
      </c>
      <c r="D20" s="92"/>
      <c r="E20" s="139"/>
      <c r="F20" s="154">
        <v>122304</v>
      </c>
      <c r="G20" s="76">
        <v>213337</v>
      </c>
      <c r="H20" s="92"/>
    </row>
    <row r="21" spans="1:7" ht="15" customHeight="1">
      <c r="A21" s="8"/>
      <c r="E21" s="131"/>
      <c r="F21" s="130">
        <f>SUM(F19:F20)</f>
        <v>122508</v>
      </c>
      <c r="G21" s="77">
        <f>SUM(G19:G20)</f>
        <v>214306</v>
      </c>
    </row>
    <row r="22" spans="1:7" ht="15" customHeight="1">
      <c r="A22" s="19" t="s">
        <v>28</v>
      </c>
      <c r="E22" s="131"/>
      <c r="F22" s="131"/>
      <c r="G22" s="5"/>
    </row>
    <row r="23" spans="1:9" ht="15" customHeight="1">
      <c r="A23" s="8"/>
      <c r="B23" s="2" t="s">
        <v>29</v>
      </c>
      <c r="E23" s="131"/>
      <c r="F23" s="155">
        <v>491</v>
      </c>
      <c r="G23" s="78">
        <v>949</v>
      </c>
      <c r="H23" s="92"/>
      <c r="I23" s="3"/>
    </row>
    <row r="24" spans="1:9" ht="15" customHeight="1">
      <c r="A24" s="8"/>
      <c r="B24" s="2" t="s">
        <v>66</v>
      </c>
      <c r="E24" s="131"/>
      <c r="F24" s="156">
        <v>961</v>
      </c>
      <c r="G24" s="79">
        <v>78</v>
      </c>
      <c r="H24" s="92"/>
      <c r="I24" s="3"/>
    </row>
    <row r="25" spans="1:7" ht="15" customHeight="1">
      <c r="A25" s="8"/>
      <c r="D25" s="3"/>
      <c r="E25" s="131"/>
      <c r="F25" s="131">
        <f>SUM(F23:F24)</f>
        <v>1452</v>
      </c>
      <c r="G25" s="71">
        <f>SUM(G23:G24)</f>
        <v>1027</v>
      </c>
    </row>
    <row r="26" spans="1:7" ht="15" customHeight="1">
      <c r="A26" s="8"/>
      <c r="E26" s="131"/>
      <c r="F26" s="122"/>
      <c r="G26" s="58"/>
    </row>
    <row r="27" spans="1:7" ht="15" customHeight="1">
      <c r="A27" s="19" t="s">
        <v>30</v>
      </c>
      <c r="E27" s="131"/>
      <c r="F27" s="122">
        <f>F21-F25</f>
        <v>121056</v>
      </c>
      <c r="G27" s="58">
        <f>G21-G25</f>
        <v>213279</v>
      </c>
    </row>
    <row r="28" spans="1:7" ht="15" customHeight="1">
      <c r="A28" s="19"/>
      <c r="E28" s="131"/>
      <c r="F28" s="122"/>
      <c r="G28" s="58"/>
    </row>
    <row r="29" spans="1:7" ht="16.5" thickBot="1">
      <c r="A29" s="8"/>
      <c r="E29" s="131"/>
      <c r="F29" s="125">
        <f>F16+F27</f>
        <v>286263</v>
      </c>
      <c r="G29" s="60">
        <f>G16+G27</f>
        <v>260286</v>
      </c>
    </row>
    <row r="30" spans="1:7" ht="15" customHeight="1" thickTop="1">
      <c r="A30" s="8"/>
      <c r="E30" s="131"/>
      <c r="F30" s="122"/>
      <c r="G30" s="58"/>
    </row>
    <row r="31" spans="1:7" ht="15" customHeight="1">
      <c r="A31" s="1" t="s">
        <v>4</v>
      </c>
      <c r="B31" s="19"/>
      <c r="C31" s="19"/>
      <c r="D31" s="19"/>
      <c r="E31" s="131"/>
      <c r="F31" s="122"/>
      <c r="G31" s="3"/>
    </row>
    <row r="32" spans="1:8" ht="15" customHeight="1">
      <c r="A32" s="19" t="s">
        <v>31</v>
      </c>
      <c r="B32" s="19"/>
      <c r="C32" s="19"/>
      <c r="D32" s="19"/>
      <c r="E32" s="131"/>
      <c r="F32" s="131">
        <v>150000</v>
      </c>
      <c r="G32" s="71">
        <v>150000</v>
      </c>
      <c r="H32" s="3"/>
    </row>
    <row r="33" spans="1:7" ht="15" customHeight="1">
      <c r="A33" s="19" t="s">
        <v>0</v>
      </c>
      <c r="B33" s="19"/>
      <c r="C33" s="19"/>
      <c r="D33" s="19"/>
      <c r="E33" s="131"/>
      <c r="F33" s="131">
        <f>+SUM(Equity!E29:G29)</f>
        <v>136263</v>
      </c>
      <c r="G33" s="71">
        <f>SUM(Equity!E50:F50)</f>
        <v>110286</v>
      </c>
    </row>
    <row r="34" spans="1:7" ht="15" customHeight="1">
      <c r="A34" s="19"/>
      <c r="B34" s="19"/>
      <c r="C34" s="19"/>
      <c r="D34" s="19"/>
      <c r="E34" s="131"/>
      <c r="F34" s="131"/>
      <c r="G34" s="71"/>
    </row>
    <row r="35" spans="1:7" ht="15" customHeight="1" thickBot="1">
      <c r="A35" s="19" t="s">
        <v>32</v>
      </c>
      <c r="E35" s="131"/>
      <c r="F35" s="125">
        <f>SUM(F32:F33)</f>
        <v>286263</v>
      </c>
      <c r="G35" s="60">
        <f>SUM(G32:G33)</f>
        <v>260286</v>
      </c>
    </row>
    <row r="36" spans="1:10" ht="15" customHeight="1" thickTop="1">
      <c r="A36" s="19"/>
      <c r="E36" s="23"/>
      <c r="G36" s="35"/>
      <c r="H36" s="81">
        <f>+E35-E29</f>
        <v>0</v>
      </c>
      <c r="I36" s="81">
        <f>+F35-F29</f>
        <v>0</v>
      </c>
      <c r="J36" s="81">
        <f>+G35-G29</f>
        <v>0</v>
      </c>
    </row>
    <row r="37" spans="5:7" ht="15" customHeight="1">
      <c r="E37" s="23"/>
      <c r="G37" s="5"/>
    </row>
    <row r="38" spans="1:7" ht="15" customHeight="1" thickBot="1">
      <c r="A38" s="2" t="s">
        <v>110</v>
      </c>
      <c r="F38" s="158">
        <f>+F35/F32</f>
        <v>1.90842</v>
      </c>
      <c r="G38" s="158">
        <f>+G35/(G32*10)</f>
        <v>0.173524</v>
      </c>
    </row>
    <row r="51" spans="1:7" ht="15.75">
      <c r="A51" s="160" t="str">
        <f>'P&amp;L'!$A$51</f>
        <v>(The notes set out on pages 5 to 7 form an integral part of and should be read in conjunction with this quarterly report).</v>
      </c>
      <c r="B51" s="160"/>
      <c r="C51" s="160"/>
      <c r="D51" s="160"/>
      <c r="E51" s="160"/>
      <c r="F51" s="160"/>
      <c r="G51" s="160"/>
    </row>
    <row r="52" spans="1:8" ht="15.75">
      <c r="A52" s="160"/>
      <c r="B52" s="160"/>
      <c r="C52" s="160"/>
      <c r="D52" s="160"/>
      <c r="E52" s="160"/>
      <c r="F52" s="160"/>
      <c r="G52" s="160"/>
      <c r="H52" s="55"/>
    </row>
    <row r="55" ht="15" customHeight="1">
      <c r="B55" s="1"/>
    </row>
    <row r="58" ht="15" customHeight="1">
      <c r="A58" s="89"/>
    </row>
    <row r="59" ht="15" customHeight="1">
      <c r="A59" s="89"/>
    </row>
  </sheetData>
  <mergeCells count="1">
    <mergeCell ref="A51:G52"/>
  </mergeCells>
  <printOptions horizontalCentered="1"/>
  <pageMargins left="0.5" right="0.5" top="0.5" bottom="0.46" header="0.5" footer="0.1"/>
  <pageSetup horizontalDpi="300" verticalDpi="300" orientation="portrait" paperSize="9" r:id="rId1"/>
  <headerFooter alignWithMargins="0">
    <oddFooter>&amp;C
&amp;"Times New Roman,Regular"&amp;12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workbookViewId="0" topLeftCell="A1">
      <selection activeCell="A1" sqref="A1"/>
    </sheetView>
  </sheetViews>
  <sheetFormatPr defaultColWidth="8.28125" defaultRowHeight="15" customHeight="1"/>
  <cols>
    <col min="1" max="1" width="8.8515625" style="41" customWidth="1"/>
    <col min="2" max="2" width="8.28125" style="41" customWidth="1"/>
    <col min="3" max="3" width="22.7109375" style="41" customWidth="1"/>
    <col min="4" max="8" width="11.140625" style="41" customWidth="1"/>
    <col min="9" max="9" width="2.28125" style="41" customWidth="1"/>
    <col min="10" max="10" width="9.8515625" style="41" bestFit="1" customWidth="1"/>
    <col min="11" max="11" width="12.7109375" style="41" bestFit="1" customWidth="1"/>
    <col min="12" max="12" width="12.00390625" style="41" customWidth="1"/>
    <col min="13" max="16384" width="8.28125" style="41" customWidth="1"/>
  </cols>
  <sheetData>
    <row r="1" spans="1:3" s="2" customFormat="1" ht="15" customHeight="1">
      <c r="A1" s="1" t="s">
        <v>37</v>
      </c>
      <c r="B1" s="1"/>
      <c r="C1" s="1"/>
    </row>
    <row r="2" s="2" customFormat="1" ht="15" customHeight="1"/>
    <row r="3" s="2" customFormat="1" ht="15" customHeight="1">
      <c r="A3" s="1" t="str">
        <f>'P&amp;L'!A5</f>
        <v>Quarterly report for the fourth quarter ended 31 December 2005</v>
      </c>
    </row>
    <row r="4" spans="1:3" s="2" customFormat="1" ht="15" customHeight="1">
      <c r="A4" s="1"/>
      <c r="B4" s="1"/>
      <c r="C4" s="1"/>
    </row>
    <row r="5" spans="1:3" s="2" customFormat="1" ht="15" customHeight="1">
      <c r="A5" s="1" t="s">
        <v>99</v>
      </c>
      <c r="B5" s="1"/>
      <c r="C5" s="1"/>
    </row>
    <row r="6" spans="1:9" ht="15" customHeight="1">
      <c r="A6" s="40"/>
      <c r="B6" s="40"/>
      <c r="C6" s="40"/>
      <c r="D6" s="40"/>
      <c r="E6" s="40"/>
      <c r="F6" s="40"/>
      <c r="G6" s="40"/>
      <c r="H6" s="40"/>
      <c r="I6" s="40"/>
    </row>
    <row r="7" spans="4:8" ht="15" customHeight="1">
      <c r="D7" s="42" t="s">
        <v>9</v>
      </c>
      <c r="E7" s="42" t="s">
        <v>9</v>
      </c>
      <c r="F7" s="49" t="s">
        <v>10</v>
      </c>
      <c r="G7" s="49" t="s">
        <v>88</v>
      </c>
      <c r="H7" s="50"/>
    </row>
    <row r="8" spans="4:9" ht="15" customHeight="1">
      <c r="D8" s="51" t="s">
        <v>18</v>
      </c>
      <c r="E8" s="51" t="s">
        <v>19</v>
      </c>
      <c r="F8" s="51" t="s">
        <v>20</v>
      </c>
      <c r="G8" s="51" t="s">
        <v>89</v>
      </c>
      <c r="H8" s="51" t="s">
        <v>2</v>
      </c>
      <c r="I8" s="43"/>
    </row>
    <row r="9" spans="4:9" ht="15" customHeight="1">
      <c r="D9" s="52" t="s">
        <v>1</v>
      </c>
      <c r="E9" s="52" t="s">
        <v>1</v>
      </c>
      <c r="F9" s="52" t="s">
        <v>1</v>
      </c>
      <c r="G9" s="52" t="s">
        <v>1</v>
      </c>
      <c r="H9" s="52" t="s">
        <v>1</v>
      </c>
      <c r="I9" s="43"/>
    </row>
    <row r="10" spans="1:9" ht="15" customHeight="1">
      <c r="A10" s="44" t="s">
        <v>84</v>
      </c>
      <c r="B10" s="44"/>
      <c r="C10" s="44"/>
      <c r="D10" s="43"/>
      <c r="E10" s="43"/>
      <c r="F10" s="43"/>
      <c r="G10" s="43"/>
      <c r="H10" s="43"/>
      <c r="I10" s="43"/>
    </row>
    <row r="11" spans="1:9" ht="15" customHeight="1">
      <c r="A11" s="135" t="s">
        <v>70</v>
      </c>
      <c r="B11" s="44"/>
      <c r="C11" s="44"/>
      <c r="D11" s="43"/>
      <c r="E11" s="43"/>
      <c r="F11" s="43"/>
      <c r="G11" s="43"/>
      <c r="H11" s="43"/>
      <c r="I11" s="43"/>
    </row>
    <row r="12" spans="4:8" ht="4.5" customHeight="1">
      <c r="D12" s="42"/>
      <c r="E12" s="88"/>
      <c r="F12" s="50"/>
      <c r="G12" s="50"/>
      <c r="H12" s="50"/>
    </row>
    <row r="13" spans="1:8" ht="15.75">
      <c r="A13" s="41" t="s">
        <v>51</v>
      </c>
      <c r="D13" s="42"/>
      <c r="E13" s="88"/>
      <c r="F13" s="50"/>
      <c r="G13" s="50"/>
      <c r="H13" s="50"/>
    </row>
    <row r="14" spans="1:8" ht="15" customHeight="1">
      <c r="A14" s="41" t="s">
        <v>111</v>
      </c>
      <c r="D14" s="33">
        <v>150000</v>
      </c>
      <c r="E14" s="33">
        <v>104186</v>
      </c>
      <c r="F14" s="33">
        <v>6100</v>
      </c>
      <c r="G14" s="33">
        <v>0</v>
      </c>
      <c r="H14" s="33">
        <f>SUM(D14:G14)</f>
        <v>260286</v>
      </c>
    </row>
    <row r="15" spans="1:8" ht="15" customHeight="1">
      <c r="A15" s="41" t="s">
        <v>96</v>
      </c>
      <c r="D15" s="33"/>
      <c r="E15" s="33"/>
      <c r="F15" s="33"/>
      <c r="G15" s="33"/>
      <c r="H15" s="33"/>
    </row>
    <row r="16" spans="1:8" ht="15" customHeight="1">
      <c r="A16" s="41" t="s">
        <v>97</v>
      </c>
      <c r="D16" s="157">
        <v>0</v>
      </c>
      <c r="E16" s="157">
        <v>0</v>
      </c>
      <c r="F16" s="157">
        <v>859</v>
      </c>
      <c r="G16" s="157">
        <v>1371</v>
      </c>
      <c r="H16" s="157">
        <f>SUM(D16:G16)</f>
        <v>2230</v>
      </c>
    </row>
    <row r="17" spans="1:8" ht="15" customHeight="1">
      <c r="A17" s="41" t="s">
        <v>106</v>
      </c>
      <c r="D17" s="33">
        <f>+D16+D14</f>
        <v>150000</v>
      </c>
      <c r="E17" s="33">
        <f>+E16+E14</f>
        <v>104186</v>
      </c>
      <c r="F17" s="33">
        <f>+F16+F14</f>
        <v>6959</v>
      </c>
      <c r="G17" s="33">
        <f>+G16+G14</f>
        <v>1371</v>
      </c>
      <c r="H17" s="33">
        <f>+H16+H14</f>
        <v>262516</v>
      </c>
    </row>
    <row r="18" spans="4:8" ht="4.5" customHeight="1">
      <c r="D18" s="48"/>
      <c r="E18" s="48"/>
      <c r="F18" s="33"/>
      <c r="G18" s="33"/>
      <c r="H18" s="33"/>
    </row>
    <row r="19" spans="1:8" ht="15" customHeight="1">
      <c r="A19" s="41" t="s">
        <v>76</v>
      </c>
      <c r="D19" s="82"/>
      <c r="E19" s="82"/>
      <c r="F19" s="66"/>
      <c r="G19" s="66"/>
      <c r="H19" s="66"/>
    </row>
    <row r="20" spans="1:8" ht="15" customHeight="1">
      <c r="A20" s="41" t="s">
        <v>77</v>
      </c>
      <c r="D20" s="33">
        <v>0</v>
      </c>
      <c r="E20" s="33">
        <v>-5</v>
      </c>
      <c r="F20" s="33">
        <v>0</v>
      </c>
      <c r="G20" s="33">
        <v>0</v>
      </c>
      <c r="H20" s="33">
        <f>SUM(D20:G20)</f>
        <v>-5</v>
      </c>
    </row>
    <row r="21" spans="4:8" ht="4.5" customHeight="1">
      <c r="D21" s="33"/>
      <c r="E21" s="33"/>
      <c r="F21" s="33"/>
      <c r="G21" s="33"/>
      <c r="H21" s="33"/>
    </row>
    <row r="22" spans="1:8" ht="15" customHeight="1">
      <c r="A22" s="41" t="s">
        <v>98</v>
      </c>
      <c r="D22" s="33">
        <v>0</v>
      </c>
      <c r="E22" s="33">
        <v>0</v>
      </c>
      <c r="F22" s="33">
        <v>0</v>
      </c>
      <c r="G22" s="33">
        <v>85</v>
      </c>
      <c r="H22" s="33">
        <f>SUM(D22:G22)</f>
        <v>85</v>
      </c>
    </row>
    <row r="23" spans="4:8" ht="4.5" customHeight="1">
      <c r="D23" s="33"/>
      <c r="E23" s="33"/>
      <c r="F23" s="33"/>
      <c r="G23" s="33"/>
      <c r="H23" s="33"/>
    </row>
    <row r="24" spans="1:8" ht="15" customHeight="1">
      <c r="A24" s="41" t="s">
        <v>107</v>
      </c>
      <c r="D24" s="33"/>
      <c r="E24" s="33"/>
      <c r="F24" s="33"/>
      <c r="G24" s="33"/>
      <c r="H24" s="33"/>
    </row>
    <row r="25" spans="1:8" ht="15" customHeight="1">
      <c r="A25" s="41" t="s">
        <v>108</v>
      </c>
      <c r="D25" s="33">
        <v>0</v>
      </c>
      <c r="E25" s="33">
        <v>0</v>
      </c>
      <c r="F25" s="33">
        <v>0</v>
      </c>
      <c r="G25" s="33">
        <v>3370</v>
      </c>
      <c r="H25" s="33">
        <f>SUM(D25:G25)</f>
        <v>3370</v>
      </c>
    </row>
    <row r="26" spans="4:8" ht="4.5" customHeight="1">
      <c r="D26" s="33"/>
      <c r="E26" s="33"/>
      <c r="F26" s="33"/>
      <c r="G26" s="33"/>
      <c r="H26" s="33"/>
    </row>
    <row r="27" spans="1:12" ht="15" customHeight="1">
      <c r="A27" s="2" t="s">
        <v>105</v>
      </c>
      <c r="B27" s="2"/>
      <c r="C27" s="2"/>
      <c r="D27" s="33">
        <v>0</v>
      </c>
      <c r="E27" s="33">
        <v>0</v>
      </c>
      <c r="F27" s="33">
        <f>'P&amp;L'!$F$32</f>
        <v>20297</v>
      </c>
      <c r="G27" s="33">
        <v>0</v>
      </c>
      <c r="H27" s="33">
        <f>SUM(D27:G27)</f>
        <v>20297</v>
      </c>
      <c r="J27" s="45"/>
      <c r="K27" s="45"/>
      <c r="L27" s="45"/>
    </row>
    <row r="28" spans="4:8" ht="6.75" customHeight="1">
      <c r="D28" s="53"/>
      <c r="E28" s="53"/>
      <c r="F28" s="53"/>
      <c r="G28" s="53"/>
      <c r="H28" s="53"/>
    </row>
    <row r="29" spans="1:9" ht="15" customHeight="1" thickBot="1">
      <c r="A29" s="41" t="s">
        <v>85</v>
      </c>
      <c r="D29" s="54">
        <f>SUM(D17:D28)</f>
        <v>150000</v>
      </c>
      <c r="E29" s="54">
        <f>SUM(E17:E28)</f>
        <v>104181</v>
      </c>
      <c r="F29" s="54">
        <f>SUM(F17:F28)</f>
        <v>27256</v>
      </c>
      <c r="G29" s="54">
        <f>SUM(G17:G28)</f>
        <v>4826</v>
      </c>
      <c r="H29" s="54">
        <f>SUM(H17:H28)</f>
        <v>286263</v>
      </c>
      <c r="I29" s="46"/>
    </row>
    <row r="30" spans="1:8" ht="15" customHeight="1" thickTop="1">
      <c r="A30" s="50"/>
      <c r="B30" s="50"/>
      <c r="C30" s="50"/>
      <c r="D30" s="50"/>
      <c r="E30" s="50"/>
      <c r="F30" s="50"/>
      <c r="G30" s="50"/>
      <c r="H30" s="50"/>
    </row>
    <row r="31" spans="1:8" ht="15" customHeight="1">
      <c r="A31" s="50"/>
      <c r="B31" s="50"/>
      <c r="C31" s="50"/>
      <c r="D31" s="50"/>
      <c r="E31" s="50"/>
      <c r="F31" s="50"/>
      <c r="G31" s="50"/>
      <c r="H31" s="50"/>
    </row>
    <row r="32" spans="1:8" s="46" customFormat="1" ht="15" customHeight="1">
      <c r="A32" s="44" t="s">
        <v>80</v>
      </c>
      <c r="B32" s="90"/>
      <c r="C32" s="90"/>
      <c r="D32" s="90"/>
      <c r="E32" s="90"/>
      <c r="F32" s="90"/>
      <c r="G32" s="90"/>
      <c r="H32" s="90"/>
    </row>
    <row r="33" spans="1:8" s="46" customFormat="1" ht="15" customHeight="1">
      <c r="A33" s="135" t="s">
        <v>71</v>
      </c>
      <c r="B33" s="90"/>
      <c r="C33" s="90"/>
      <c r="D33" s="90"/>
      <c r="E33" s="90"/>
      <c r="F33" s="90"/>
      <c r="G33" s="90"/>
      <c r="H33" s="90"/>
    </row>
    <row r="34" spans="4:5" s="46" customFormat="1" ht="4.5" customHeight="1">
      <c r="D34" s="43"/>
      <c r="E34" s="91"/>
    </row>
    <row r="35" spans="1:8" ht="15.75">
      <c r="A35" s="41" t="s">
        <v>68</v>
      </c>
      <c r="D35" s="66">
        <v>0</v>
      </c>
      <c r="E35" s="66">
        <v>0</v>
      </c>
      <c r="F35" s="66">
        <v>0</v>
      </c>
      <c r="G35" s="66">
        <v>0</v>
      </c>
      <c r="H35" s="66">
        <f>SUM(D35:G35)</f>
        <v>0</v>
      </c>
    </row>
    <row r="36" spans="4:8" ht="4.5" customHeight="1">
      <c r="D36" s="66"/>
      <c r="E36" s="66"/>
      <c r="F36" s="66"/>
      <c r="G36" s="66"/>
      <c r="H36" s="66"/>
    </row>
    <row r="37" spans="1:12" ht="15" customHeight="1">
      <c r="A37" s="2" t="s">
        <v>60</v>
      </c>
      <c r="B37" s="2"/>
      <c r="C37" s="2"/>
      <c r="D37" s="66">
        <f>82500+67500</f>
        <v>150000</v>
      </c>
      <c r="E37" s="66">
        <f>645+108000</f>
        <v>108645</v>
      </c>
      <c r="F37" s="96">
        <v>0</v>
      </c>
      <c r="G37" s="96">
        <v>0</v>
      </c>
      <c r="H37" s="41">
        <f>SUM(D37:F37)</f>
        <v>258645</v>
      </c>
      <c r="J37" s="45"/>
      <c r="K37" s="45"/>
      <c r="L37" s="45"/>
    </row>
    <row r="38" spans="4:8" ht="4.5" customHeight="1">
      <c r="D38" s="82"/>
      <c r="E38" s="82"/>
      <c r="F38" s="66"/>
      <c r="G38" s="66"/>
      <c r="H38" s="66"/>
    </row>
    <row r="39" spans="1:12" ht="15" customHeight="1">
      <c r="A39" s="2" t="s">
        <v>78</v>
      </c>
      <c r="B39" s="2"/>
      <c r="C39" s="2"/>
      <c r="D39" s="97"/>
      <c r="E39" s="94"/>
      <c r="F39" s="98"/>
      <c r="G39" s="98"/>
      <c r="H39" s="99"/>
      <c r="J39" s="45"/>
      <c r="K39" s="45"/>
      <c r="L39" s="45"/>
    </row>
    <row r="40" spans="1:12" ht="15" customHeight="1">
      <c r="A40" s="2" t="s">
        <v>57</v>
      </c>
      <c r="B40" s="2"/>
      <c r="C40" s="2"/>
      <c r="D40" s="100">
        <v>0</v>
      </c>
      <c r="E40" s="68">
        <v>0</v>
      </c>
      <c r="F40" s="87">
        <v>6119</v>
      </c>
      <c r="G40" s="87">
        <v>0</v>
      </c>
      <c r="H40" s="101">
        <f>SUM(D40:G40)</f>
        <v>6119</v>
      </c>
      <c r="J40" s="45"/>
      <c r="K40" s="45"/>
      <c r="L40" s="45"/>
    </row>
    <row r="41" spans="1:12" ht="15" customHeight="1">
      <c r="A41" s="2" t="s">
        <v>61</v>
      </c>
      <c r="B41" s="2"/>
      <c r="C41" s="2"/>
      <c r="D41" s="100">
        <v>0</v>
      </c>
      <c r="E41" s="68">
        <v>0</v>
      </c>
      <c r="F41" s="87">
        <v>-5645</v>
      </c>
      <c r="G41" s="87">
        <v>0</v>
      </c>
      <c r="H41" s="101">
        <f>SUM(D41:G41)</f>
        <v>-5645</v>
      </c>
      <c r="J41" s="45"/>
      <c r="K41" s="45"/>
      <c r="L41" s="45"/>
    </row>
    <row r="42" spans="1:12" ht="15" customHeight="1">
      <c r="A42" s="41" t="s">
        <v>62</v>
      </c>
      <c r="B42" s="2"/>
      <c r="C42" s="2"/>
      <c r="D42" s="100">
        <v>0</v>
      </c>
      <c r="E42" s="68">
        <v>-4459</v>
      </c>
      <c r="F42" s="87">
        <v>0</v>
      </c>
      <c r="G42" s="87">
        <v>0</v>
      </c>
      <c r="H42" s="101">
        <f>SUM(D42:G42)</f>
        <v>-4459</v>
      </c>
      <c r="J42" s="45"/>
      <c r="K42" s="45"/>
      <c r="L42" s="45"/>
    </row>
    <row r="43" spans="2:12" ht="4.5" customHeight="1">
      <c r="B43" s="2"/>
      <c r="C43" s="2"/>
      <c r="D43" s="102"/>
      <c r="E43" s="69"/>
      <c r="F43" s="103"/>
      <c r="G43" s="103"/>
      <c r="H43" s="104"/>
      <c r="J43" s="45"/>
      <c r="K43" s="45"/>
      <c r="L43" s="45"/>
    </row>
    <row r="44" spans="1:12" ht="15" customHeight="1">
      <c r="A44" s="41" t="s">
        <v>79</v>
      </c>
      <c r="B44" s="2"/>
      <c r="C44" s="2"/>
      <c r="D44" s="68"/>
      <c r="E44" s="68"/>
      <c r="F44" s="87"/>
      <c r="G44" s="87"/>
      <c r="H44" s="46"/>
      <c r="J44" s="45"/>
      <c r="K44" s="45"/>
      <c r="L44" s="45"/>
    </row>
    <row r="45" spans="1:8" ht="15" customHeight="1">
      <c r="A45" s="41" t="s">
        <v>77</v>
      </c>
      <c r="D45" s="68">
        <f>+SUM(D39:D43)</f>
        <v>0</v>
      </c>
      <c r="E45" s="68">
        <f>+SUM(E39:E43)</f>
        <v>-4459</v>
      </c>
      <c r="F45" s="68">
        <f>+SUM(F39:F43)</f>
        <v>474</v>
      </c>
      <c r="G45" s="68">
        <f>+SUM(G39:G43)</f>
        <v>0</v>
      </c>
      <c r="H45" s="41">
        <f>SUM(D45:F45)</f>
        <v>-3985</v>
      </c>
    </row>
    <row r="46" spans="4:8" ht="4.5" customHeight="1">
      <c r="D46" s="66"/>
      <c r="E46" s="66"/>
      <c r="F46" s="66"/>
      <c r="G46" s="66"/>
      <c r="H46" s="66"/>
    </row>
    <row r="47" spans="4:8" ht="4.5" customHeight="1">
      <c r="D47" s="66"/>
      <c r="E47" s="66"/>
      <c r="F47" s="66"/>
      <c r="G47" s="66"/>
      <c r="H47" s="66"/>
    </row>
    <row r="48" spans="1:12" ht="15" customHeight="1">
      <c r="A48" s="2" t="s">
        <v>35</v>
      </c>
      <c r="B48" s="2"/>
      <c r="C48" s="2"/>
      <c r="D48" s="82">
        <v>0</v>
      </c>
      <c r="E48" s="82">
        <v>0</v>
      </c>
      <c r="F48" s="41">
        <v>5626</v>
      </c>
      <c r="G48" s="68">
        <v>0</v>
      </c>
      <c r="H48" s="41">
        <f>SUM(D48:F48)</f>
        <v>5626</v>
      </c>
      <c r="J48" s="45"/>
      <c r="K48" s="45"/>
      <c r="L48" s="45"/>
    </row>
    <row r="49" spans="4:8" ht="5.25" customHeight="1">
      <c r="D49" s="83"/>
      <c r="E49" s="83"/>
      <c r="F49" s="83"/>
      <c r="G49" s="83"/>
      <c r="H49" s="83"/>
    </row>
    <row r="50" spans="1:11" ht="15" customHeight="1" thickBot="1">
      <c r="A50" s="41" t="s">
        <v>54</v>
      </c>
      <c r="D50" s="70">
        <f>+D48+D45+D37+D35</f>
        <v>150000</v>
      </c>
      <c r="E50" s="70">
        <f>+E48+E45+E37+E35</f>
        <v>104186</v>
      </c>
      <c r="F50" s="70">
        <f>+F48+F45+F37+F35</f>
        <v>6100</v>
      </c>
      <c r="G50" s="70">
        <f>+G48+G45+G37+G35</f>
        <v>0</v>
      </c>
      <c r="H50" s="70">
        <f>+H48+H45+H37+H35</f>
        <v>260286</v>
      </c>
      <c r="I50" s="46"/>
      <c r="K50" s="95"/>
    </row>
    <row r="51" spans="4:11" ht="15" customHeight="1" thickTop="1">
      <c r="D51" s="68"/>
      <c r="E51" s="68"/>
      <c r="F51" s="68"/>
      <c r="G51" s="68"/>
      <c r="H51" s="68"/>
      <c r="I51" s="46"/>
      <c r="K51" s="95"/>
    </row>
    <row r="52" spans="4:11" ht="15" customHeight="1">
      <c r="D52" s="68"/>
      <c r="E52" s="68"/>
      <c r="F52" s="68"/>
      <c r="G52" s="68"/>
      <c r="H52" s="68"/>
      <c r="I52" s="46"/>
      <c r="K52" s="95"/>
    </row>
    <row r="53" spans="4:11" ht="15" customHeight="1">
      <c r="D53" s="68"/>
      <c r="E53" s="68"/>
      <c r="F53" s="68"/>
      <c r="G53" s="68"/>
      <c r="H53" s="68"/>
      <c r="I53" s="46"/>
      <c r="K53" s="95"/>
    </row>
    <row r="54" spans="4:11" ht="15" customHeight="1">
      <c r="D54" s="68"/>
      <c r="E54" s="68"/>
      <c r="F54" s="68"/>
      <c r="G54" s="68"/>
      <c r="H54" s="68"/>
      <c r="I54" s="46"/>
      <c r="K54" s="95"/>
    </row>
    <row r="55" spans="4:11" ht="15" customHeight="1">
      <c r="D55" s="68"/>
      <c r="E55" s="68"/>
      <c r="F55" s="68"/>
      <c r="G55" s="68"/>
      <c r="H55" s="68"/>
      <c r="I55" s="46"/>
      <c r="K55" s="95"/>
    </row>
    <row r="56" spans="4:11" ht="15" customHeight="1">
      <c r="D56" s="68"/>
      <c r="E56" s="68"/>
      <c r="F56" s="68"/>
      <c r="G56" s="68"/>
      <c r="H56" s="68"/>
      <c r="I56" s="46"/>
      <c r="K56" s="95"/>
    </row>
    <row r="57" spans="4:11" ht="15" customHeight="1">
      <c r="D57" s="68"/>
      <c r="E57" s="68"/>
      <c r="F57" s="68"/>
      <c r="G57" s="68"/>
      <c r="H57" s="68"/>
      <c r="I57" s="46"/>
      <c r="K57" s="95"/>
    </row>
    <row r="58" spans="4:11" ht="15" customHeight="1">
      <c r="D58" s="68"/>
      <c r="E58" s="68"/>
      <c r="F58" s="68"/>
      <c r="G58" s="68"/>
      <c r="H58" s="68"/>
      <c r="I58" s="46"/>
      <c r="K58" s="95"/>
    </row>
    <row r="59" spans="4:11" ht="15" customHeight="1">
      <c r="D59" s="68"/>
      <c r="E59" s="68"/>
      <c r="F59" s="68"/>
      <c r="G59" s="68"/>
      <c r="H59" s="68"/>
      <c r="I59" s="46"/>
      <c r="K59" s="95"/>
    </row>
    <row r="60" spans="1:8" ht="15.75" customHeight="1">
      <c r="A60" s="160" t="str">
        <f>'P&amp;L'!$A$51</f>
        <v>(The notes set out on pages 5 to 7 form an integral part of and should be read in conjunction with this quarterly report).</v>
      </c>
      <c r="B60" s="160"/>
      <c r="C60" s="160"/>
      <c r="D60" s="160"/>
      <c r="E60" s="160"/>
      <c r="F60" s="160"/>
      <c r="G60" s="160"/>
      <c r="H60" s="160"/>
    </row>
    <row r="61" spans="1:9" ht="15.75">
      <c r="A61" s="160"/>
      <c r="B61" s="160"/>
      <c r="C61" s="160"/>
      <c r="D61" s="160"/>
      <c r="E61" s="160"/>
      <c r="F61" s="160"/>
      <c r="G61" s="160"/>
      <c r="H61" s="160"/>
      <c r="I61" s="56"/>
    </row>
    <row r="62" spans="1:9" ht="15.75">
      <c r="A62" s="56"/>
      <c r="B62" s="56"/>
      <c r="C62" s="56"/>
      <c r="D62" s="56"/>
      <c r="E62" s="56"/>
      <c r="F62" s="56"/>
      <c r="G62" s="56"/>
      <c r="H62" s="56"/>
      <c r="I62" s="56"/>
    </row>
  </sheetData>
  <mergeCells count="1">
    <mergeCell ref="A60:H61"/>
  </mergeCells>
  <printOptions/>
  <pageMargins left="0.6" right="0.27" top="0.5" bottom="0.5" header="0.5" footer="0.1"/>
  <pageSetup horizontalDpi="600" verticalDpi="600" orientation="portrait" paperSize="9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workbookViewId="0" topLeftCell="A25">
      <selection activeCell="A1" sqref="A1"/>
    </sheetView>
  </sheetViews>
  <sheetFormatPr defaultColWidth="9.140625" defaultRowHeight="15" customHeight="1"/>
  <cols>
    <col min="1" max="1" width="2.28125" style="10" customWidth="1"/>
    <col min="2" max="2" width="4.00390625" style="10" customWidth="1"/>
    <col min="3" max="3" width="36.28125" style="10" customWidth="1"/>
    <col min="4" max="4" width="6.00390625" style="10" customWidth="1"/>
    <col min="5" max="5" width="5.421875" style="15" customWidth="1"/>
    <col min="6" max="6" width="4.28125" style="15" customWidth="1"/>
    <col min="7" max="7" width="13.28125" style="13" customWidth="1"/>
    <col min="8" max="8" width="13.421875" style="13" customWidth="1"/>
    <col min="9" max="9" width="13.28125" style="13" customWidth="1"/>
    <col min="10" max="10" width="11.00390625" style="10" customWidth="1"/>
    <col min="11" max="11" width="5.8515625" style="11" customWidth="1"/>
    <col min="12" max="12" width="12.00390625" style="11" customWidth="1"/>
    <col min="13" max="13" width="6.00390625" style="10" customWidth="1"/>
    <col min="14" max="14" width="5.57421875" style="10" customWidth="1"/>
    <col min="15" max="15" width="12.140625" style="10" customWidth="1"/>
    <col min="16" max="16" width="11.8515625" style="10" customWidth="1"/>
    <col min="17" max="16384" width="8.8515625" style="10" customWidth="1"/>
  </cols>
  <sheetData>
    <row r="1" spans="1:12" s="2" customFormat="1" ht="15" customHeight="1">
      <c r="A1" s="1" t="s">
        <v>37</v>
      </c>
      <c r="G1" s="3"/>
      <c r="H1" s="3"/>
      <c r="I1" s="3"/>
      <c r="K1" s="5"/>
      <c r="L1" s="5"/>
    </row>
    <row r="2" spans="7:12" s="2" customFormat="1" ht="11.25" customHeight="1">
      <c r="G2" s="4"/>
      <c r="H2" s="4"/>
      <c r="I2" s="4"/>
      <c r="K2" s="5"/>
      <c r="L2" s="5"/>
    </row>
    <row r="3" spans="1:12" s="2" customFormat="1" ht="15.75" customHeight="1">
      <c r="A3" s="1" t="str">
        <f>'P&amp;L'!A5</f>
        <v>Quarterly report for the fourth quarter ended 31 December 2005</v>
      </c>
      <c r="G3" s="4"/>
      <c r="H3" s="4"/>
      <c r="I3" s="4"/>
      <c r="K3" s="5"/>
      <c r="L3" s="5"/>
    </row>
    <row r="4" spans="1:12" s="2" customFormat="1" ht="15" customHeight="1">
      <c r="A4" s="1"/>
      <c r="G4" s="3"/>
      <c r="H4" s="3"/>
      <c r="I4" s="3"/>
      <c r="K4" s="5"/>
      <c r="L4" s="5"/>
    </row>
    <row r="5" spans="1:12" s="2" customFormat="1" ht="15" customHeight="1">
      <c r="A5" s="1" t="s">
        <v>104</v>
      </c>
      <c r="G5" s="3"/>
      <c r="H5" s="3"/>
      <c r="I5" s="3"/>
      <c r="K5" s="5"/>
      <c r="L5" s="5"/>
    </row>
    <row r="6" spans="1:12" s="2" customFormat="1" ht="15" customHeight="1">
      <c r="A6" s="1"/>
      <c r="G6" s="3"/>
      <c r="H6" s="3"/>
      <c r="I6" s="3"/>
      <c r="K6" s="5"/>
      <c r="L6" s="5"/>
    </row>
    <row r="7" spans="1:9" ht="15" customHeight="1">
      <c r="A7" s="2"/>
      <c r="B7" s="9"/>
      <c r="C7" s="9"/>
      <c r="D7" s="9"/>
      <c r="E7" s="9"/>
      <c r="F7" s="9"/>
      <c r="G7" s="141"/>
      <c r="H7" s="29" t="s">
        <v>16</v>
      </c>
      <c r="I7" s="62" t="s">
        <v>17</v>
      </c>
    </row>
    <row r="8" spans="2:9" ht="15" customHeight="1">
      <c r="B8" s="9"/>
      <c r="C8" s="9"/>
      <c r="D8" s="9"/>
      <c r="E8" s="9"/>
      <c r="F8" s="9"/>
      <c r="G8" s="142"/>
      <c r="H8" s="30" t="s">
        <v>33</v>
      </c>
      <c r="I8" s="7" t="s">
        <v>63</v>
      </c>
    </row>
    <row r="9" spans="2:9" ht="15" customHeight="1">
      <c r="B9" s="9"/>
      <c r="C9" s="9"/>
      <c r="D9" s="9"/>
      <c r="E9" s="9"/>
      <c r="F9" s="9"/>
      <c r="G9" s="143"/>
      <c r="H9" s="31" t="s">
        <v>11</v>
      </c>
      <c r="I9" s="63" t="s">
        <v>11</v>
      </c>
    </row>
    <row r="10" spans="2:9" ht="15" customHeight="1">
      <c r="B10" s="9"/>
      <c r="C10" s="9"/>
      <c r="D10" s="9"/>
      <c r="E10" s="9"/>
      <c r="F10" s="9"/>
      <c r="G10" s="144"/>
      <c r="H10" s="140" t="s">
        <v>82</v>
      </c>
      <c r="I10" s="133" t="s">
        <v>42</v>
      </c>
    </row>
    <row r="11" spans="7:12" s="2" customFormat="1" ht="15.75">
      <c r="G11" s="32"/>
      <c r="H11" s="32" t="s">
        <v>1</v>
      </c>
      <c r="I11" s="64" t="s">
        <v>1</v>
      </c>
      <c r="K11" s="5"/>
      <c r="L11" s="5"/>
    </row>
    <row r="12" spans="1:9" ht="15" customHeight="1">
      <c r="A12" s="12"/>
      <c r="B12" s="9"/>
      <c r="C12" s="9"/>
      <c r="D12" s="9"/>
      <c r="E12" s="9"/>
      <c r="F12" s="9"/>
      <c r="G12" s="36"/>
      <c r="H12" s="28" t="s">
        <v>70</v>
      </c>
      <c r="I12" s="72" t="s">
        <v>71</v>
      </c>
    </row>
    <row r="13" spans="1:9" ht="15" customHeight="1">
      <c r="A13" s="26" t="s">
        <v>50</v>
      </c>
      <c r="B13" s="9"/>
      <c r="C13" s="9"/>
      <c r="D13" s="9"/>
      <c r="E13" s="9"/>
      <c r="F13" s="9"/>
      <c r="G13" s="84"/>
      <c r="H13" s="10"/>
      <c r="I13" s="10"/>
    </row>
    <row r="14" spans="1:9" ht="15" customHeight="1">
      <c r="A14" s="14" t="s">
        <v>34</v>
      </c>
      <c r="B14" s="14"/>
      <c r="G14" s="115"/>
      <c r="H14" s="113">
        <f>'P&amp;L'!$F$26</f>
        <v>23330</v>
      </c>
      <c r="I14" s="66">
        <v>5716</v>
      </c>
    </row>
    <row r="15" spans="1:16" ht="15" customHeight="1">
      <c r="A15" s="10" t="s">
        <v>41</v>
      </c>
      <c r="G15" s="115"/>
      <c r="H15" s="113">
        <f>H17-H14</f>
        <v>-22899</v>
      </c>
      <c r="I15" s="66">
        <v>-6323</v>
      </c>
      <c r="N15" s="11"/>
      <c r="O15" s="11"/>
      <c r="P15" s="84"/>
    </row>
    <row r="16" spans="7:16" ht="6" customHeight="1">
      <c r="G16" s="115"/>
      <c r="H16" s="114"/>
      <c r="I16" s="68"/>
      <c r="N16" s="11"/>
      <c r="O16" s="11"/>
      <c r="P16" s="84"/>
    </row>
    <row r="17" spans="1:16" ht="15" customHeight="1">
      <c r="A17" s="14" t="s">
        <v>72</v>
      </c>
      <c r="G17" s="115"/>
      <c r="H17" s="113">
        <f>-SUM(H19:H20)+H21</f>
        <v>431</v>
      </c>
      <c r="I17" s="94">
        <f>SUM(I14:I15)</f>
        <v>-607</v>
      </c>
      <c r="N17" s="11"/>
      <c r="O17" s="11"/>
      <c r="P17" s="84"/>
    </row>
    <row r="18" spans="1:16" ht="15" customHeight="1">
      <c r="A18" s="10" t="s">
        <v>12</v>
      </c>
      <c r="G18" s="115"/>
      <c r="H18" s="113"/>
      <c r="I18" s="66"/>
      <c r="N18" s="11"/>
      <c r="O18" s="11"/>
      <c r="P18" s="84"/>
    </row>
    <row r="19" spans="2:16" ht="15" customHeight="1">
      <c r="B19" s="10" t="s">
        <v>39</v>
      </c>
      <c r="G19" s="115"/>
      <c r="H19" s="115">
        <v>122</v>
      </c>
      <c r="I19" s="68">
        <v>228</v>
      </c>
      <c r="L19" s="39"/>
      <c r="N19" s="84"/>
      <c r="O19" s="11"/>
      <c r="P19" s="11"/>
    </row>
    <row r="20" spans="2:16" ht="15" customHeight="1">
      <c r="B20" s="10" t="s">
        <v>40</v>
      </c>
      <c r="G20" s="115"/>
      <c r="H20" s="114">
        <v>-458</v>
      </c>
      <c r="I20" s="68">
        <v>845</v>
      </c>
      <c r="L20" s="39"/>
      <c r="O20" s="13"/>
      <c r="P20" s="13"/>
    </row>
    <row r="21" spans="1:16" ht="15" customHeight="1">
      <c r="A21" s="10" t="s">
        <v>102</v>
      </c>
      <c r="G21" s="115"/>
      <c r="H21" s="113">
        <f>H28-H24-H26-H22-H23-H25</f>
        <v>95</v>
      </c>
      <c r="I21" s="94">
        <f>SUM(I17:I20)</f>
        <v>466</v>
      </c>
      <c r="O21" s="13"/>
      <c r="P21" s="13"/>
    </row>
    <row r="22" spans="2:16" ht="15" customHeight="1">
      <c r="B22" s="10" t="s">
        <v>55</v>
      </c>
      <c r="G22" s="115"/>
      <c r="H22" s="113">
        <v>852</v>
      </c>
      <c r="I22" s="66">
        <v>50</v>
      </c>
      <c r="O22" s="13"/>
      <c r="P22" s="13"/>
    </row>
    <row r="23" spans="2:16" ht="15" customHeight="1">
      <c r="B23" s="10" t="s">
        <v>21</v>
      </c>
      <c r="G23" s="115"/>
      <c r="H23" s="113">
        <v>-975</v>
      </c>
      <c r="I23" s="66">
        <v>-125</v>
      </c>
      <c r="L23" s="13"/>
      <c r="O23" s="13"/>
      <c r="P23" s="13"/>
    </row>
    <row r="24" spans="2:16" ht="15" customHeight="1">
      <c r="B24" s="10" t="s">
        <v>24</v>
      </c>
      <c r="G24" s="115"/>
      <c r="H24" s="113">
        <v>5364</v>
      </c>
      <c r="I24" s="66">
        <v>2663</v>
      </c>
      <c r="L24" s="13"/>
      <c r="O24" s="13"/>
      <c r="P24" s="13"/>
    </row>
    <row r="25" spans="2:16" ht="15" customHeight="1">
      <c r="B25" s="10" t="s">
        <v>43</v>
      </c>
      <c r="G25" s="115"/>
      <c r="H25" s="113">
        <v>16956</v>
      </c>
      <c r="I25" s="66">
        <v>11384</v>
      </c>
      <c r="O25" s="13"/>
      <c r="P25" s="13"/>
    </row>
    <row r="26" spans="2:16" ht="15" customHeight="1">
      <c r="B26" s="10" t="s">
        <v>44</v>
      </c>
      <c r="G26" s="115"/>
      <c r="H26" s="113">
        <v>-9826</v>
      </c>
      <c r="I26" s="66">
        <v>-32841</v>
      </c>
      <c r="O26" s="13"/>
      <c r="P26" s="13"/>
    </row>
    <row r="27" spans="7:16" ht="4.5" customHeight="1">
      <c r="G27" s="115"/>
      <c r="H27" s="113"/>
      <c r="I27" s="33"/>
      <c r="L27" s="13"/>
      <c r="O27" s="13"/>
      <c r="P27" s="13"/>
    </row>
    <row r="28" spans="1:9" ht="15" customHeight="1">
      <c r="A28" s="14" t="s">
        <v>103</v>
      </c>
      <c r="G28" s="115"/>
      <c r="H28" s="116">
        <f>H44-H42-H36</f>
        <v>12466</v>
      </c>
      <c r="I28" s="67">
        <f>SUM(I21:I26)</f>
        <v>-18403</v>
      </c>
    </row>
    <row r="29" spans="7:9" ht="9.75" customHeight="1">
      <c r="G29" s="115"/>
      <c r="H29" s="113"/>
      <c r="I29" s="66"/>
    </row>
    <row r="30" spans="1:9" ht="15" customHeight="1">
      <c r="A30" s="25" t="s">
        <v>58</v>
      </c>
      <c r="G30" s="115"/>
      <c r="H30" s="113"/>
      <c r="I30" s="66"/>
    </row>
    <row r="31" spans="2:16" ht="15" customHeight="1">
      <c r="B31" s="10" t="s">
        <v>100</v>
      </c>
      <c r="G31" s="145"/>
      <c r="H31" s="117">
        <v>5808</v>
      </c>
      <c r="I31" s="65">
        <v>0</v>
      </c>
      <c r="K31" s="47"/>
      <c r="L31" s="47"/>
      <c r="M31" s="47"/>
      <c r="N31" s="47"/>
      <c r="O31" s="47"/>
      <c r="P31" s="47"/>
    </row>
    <row r="32" spans="2:16" ht="15" customHeight="1">
      <c r="B32" s="10" t="s">
        <v>101</v>
      </c>
      <c r="G32" s="145"/>
      <c r="H32" s="117">
        <v>-108987</v>
      </c>
      <c r="I32" s="65">
        <v>0</v>
      </c>
      <c r="K32" s="47"/>
      <c r="L32" s="47"/>
      <c r="M32" s="47"/>
      <c r="N32" s="47"/>
      <c r="O32" s="47"/>
      <c r="P32" s="47"/>
    </row>
    <row r="33" spans="2:16" ht="15" customHeight="1">
      <c r="B33" s="10" t="s">
        <v>53</v>
      </c>
      <c r="G33" s="145"/>
      <c r="H33" s="117">
        <v>45</v>
      </c>
      <c r="I33" s="65">
        <v>0</v>
      </c>
      <c r="K33" s="47"/>
      <c r="L33" s="47"/>
      <c r="M33" s="47"/>
      <c r="N33" s="47"/>
      <c r="O33" s="47"/>
      <c r="P33" s="47"/>
    </row>
    <row r="34" spans="2:16" ht="15" customHeight="1">
      <c r="B34" s="10" t="s">
        <v>38</v>
      </c>
      <c r="G34" s="145"/>
      <c r="H34" s="117">
        <v>-360</v>
      </c>
      <c r="I34" s="65">
        <v>-12</v>
      </c>
      <c r="K34" s="47"/>
      <c r="L34" s="47"/>
      <c r="M34" s="47"/>
      <c r="N34" s="47"/>
      <c r="O34" s="47"/>
      <c r="P34" s="47"/>
    </row>
    <row r="35" spans="7:16" ht="4.5" customHeight="1">
      <c r="G35" s="145"/>
      <c r="H35" s="117"/>
      <c r="I35" s="65"/>
      <c r="K35" s="47"/>
      <c r="L35" s="47"/>
      <c r="M35" s="47"/>
      <c r="N35" s="47"/>
      <c r="O35" s="47"/>
      <c r="P35" s="47"/>
    </row>
    <row r="36" spans="1:16" ht="15" customHeight="1">
      <c r="A36" s="14" t="s">
        <v>59</v>
      </c>
      <c r="G36" s="115"/>
      <c r="H36" s="116">
        <f>SUM(H31:H35)</f>
        <v>-103494</v>
      </c>
      <c r="I36" s="67">
        <f>SUM(I31:I34)</f>
        <v>-12</v>
      </c>
      <c r="K36" s="47"/>
      <c r="L36" s="47"/>
      <c r="M36" s="47"/>
      <c r="N36" s="47"/>
      <c r="O36" s="47"/>
      <c r="P36" s="47"/>
    </row>
    <row r="37" spans="7:16" ht="9.75" customHeight="1">
      <c r="G37" s="115"/>
      <c r="H37" s="113"/>
      <c r="I37" s="66"/>
      <c r="K37" s="47"/>
      <c r="L37" s="47"/>
      <c r="M37" s="47"/>
      <c r="N37" s="47"/>
      <c r="O37" s="47"/>
      <c r="P37" s="47"/>
    </row>
    <row r="38" spans="1:16" ht="15" customHeight="1">
      <c r="A38" s="25" t="s">
        <v>74</v>
      </c>
      <c r="G38" s="115"/>
      <c r="H38" s="113"/>
      <c r="I38" s="66"/>
      <c r="K38" s="47"/>
      <c r="L38" s="47"/>
      <c r="M38" s="47"/>
      <c r="N38" s="47"/>
      <c r="O38" s="47"/>
      <c r="P38" s="47"/>
    </row>
    <row r="39" spans="2:16" ht="15" customHeight="1">
      <c r="B39" s="10" t="s">
        <v>69</v>
      </c>
      <c r="G39" s="115"/>
      <c r="H39" s="113">
        <v>0</v>
      </c>
      <c r="I39" s="66">
        <v>203000</v>
      </c>
      <c r="K39" s="47"/>
      <c r="L39" s="47"/>
      <c r="M39" s="47"/>
      <c r="N39" s="47"/>
      <c r="O39" s="47"/>
      <c r="P39" s="47"/>
    </row>
    <row r="40" spans="2:16" ht="15" customHeight="1">
      <c r="B40" s="10" t="s">
        <v>65</v>
      </c>
      <c r="G40" s="115"/>
      <c r="H40" s="113">
        <v>-5</v>
      </c>
      <c r="I40" s="66">
        <v>-4460</v>
      </c>
      <c r="K40" s="47"/>
      <c r="L40" s="47"/>
      <c r="M40" s="47"/>
      <c r="N40" s="47"/>
      <c r="O40" s="47"/>
      <c r="P40" s="47"/>
    </row>
    <row r="41" spans="7:16" ht="7.5" customHeight="1">
      <c r="G41" s="115"/>
      <c r="H41" s="113"/>
      <c r="I41" s="66"/>
      <c r="K41" s="47"/>
      <c r="L41" s="47"/>
      <c r="M41" s="47"/>
      <c r="N41" s="47"/>
      <c r="O41" s="47"/>
      <c r="P41" s="47"/>
    </row>
    <row r="42" spans="1:16" ht="15" customHeight="1">
      <c r="A42" s="14" t="s">
        <v>81</v>
      </c>
      <c r="G42" s="115"/>
      <c r="H42" s="116">
        <f>SUM(H38:H41)</f>
        <v>-5</v>
      </c>
      <c r="I42" s="67">
        <f>SUM(I39:I40)</f>
        <v>198540</v>
      </c>
      <c r="K42" s="47"/>
      <c r="L42" s="47"/>
      <c r="M42" s="47"/>
      <c r="N42" s="47"/>
      <c r="O42" s="47"/>
      <c r="P42" s="47"/>
    </row>
    <row r="43" spans="7:16" ht="8.25" customHeight="1">
      <c r="G43" s="115"/>
      <c r="H43" s="113"/>
      <c r="I43" s="66"/>
      <c r="K43" s="47"/>
      <c r="L43" s="47"/>
      <c r="M43" s="47"/>
      <c r="N43" s="47"/>
      <c r="O43" s="47"/>
      <c r="P43" s="47"/>
    </row>
    <row r="44" spans="1:16" s="14" customFormat="1" ht="15" customHeight="1">
      <c r="A44" s="27" t="s">
        <v>22</v>
      </c>
      <c r="E44" s="16" t="s">
        <v>3</v>
      </c>
      <c r="F44" s="16"/>
      <c r="G44" s="115"/>
      <c r="H44" s="115">
        <f>H51-H46</f>
        <v>-91033</v>
      </c>
      <c r="I44" s="68">
        <f>I28+I36+I42</f>
        <v>180125</v>
      </c>
      <c r="K44" s="47"/>
      <c r="L44" s="93">
        <f>+G44-'BS'!E20+'BS'!G20</f>
        <v>213337</v>
      </c>
      <c r="M44" s="47"/>
      <c r="N44" s="47"/>
      <c r="O44" s="47"/>
      <c r="P44" s="47"/>
    </row>
    <row r="45" spans="5:16" s="14" customFormat="1" ht="6" customHeight="1">
      <c r="E45" s="16"/>
      <c r="F45" s="16"/>
      <c r="G45" s="115"/>
      <c r="H45" s="113"/>
      <c r="I45" s="66"/>
      <c r="K45" s="47"/>
      <c r="L45" s="47"/>
      <c r="M45" s="47"/>
      <c r="N45" s="47"/>
      <c r="O45" s="47"/>
      <c r="P45" s="47"/>
    </row>
    <row r="46" spans="1:16" s="14" customFormat="1" ht="15.75">
      <c r="A46" s="27" t="s">
        <v>52</v>
      </c>
      <c r="E46" s="16"/>
      <c r="F46" s="16"/>
      <c r="G46" s="115"/>
      <c r="H46" s="113">
        <v>213337</v>
      </c>
      <c r="I46" s="66">
        <v>0</v>
      </c>
      <c r="K46" s="47"/>
      <c r="L46" s="47"/>
      <c r="M46" s="47"/>
      <c r="N46" s="47"/>
      <c r="O46" s="47"/>
      <c r="P46" s="47"/>
    </row>
    <row r="47" spans="1:16" s="14" customFormat="1" ht="7.5" customHeight="1">
      <c r="A47" s="27"/>
      <c r="E47" s="16"/>
      <c r="F47" s="16"/>
      <c r="G47" s="115"/>
      <c r="H47" s="113"/>
      <c r="I47" s="66"/>
      <c r="K47" s="47"/>
      <c r="L47" s="47"/>
      <c r="M47" s="47"/>
      <c r="N47" s="47"/>
      <c r="O47" s="47"/>
      <c r="P47" s="47"/>
    </row>
    <row r="48" spans="1:16" s="14" customFormat="1" ht="15" customHeight="1">
      <c r="A48" s="27" t="s">
        <v>56</v>
      </c>
      <c r="E48" s="16"/>
      <c r="F48" s="16"/>
      <c r="G48" s="115"/>
      <c r="H48" s="113"/>
      <c r="I48" s="66"/>
      <c r="K48" s="47"/>
      <c r="L48" s="47"/>
      <c r="M48" s="47"/>
      <c r="N48" s="47"/>
      <c r="O48" s="47"/>
      <c r="P48" s="47"/>
    </row>
    <row r="49" spans="1:16" s="14" customFormat="1" ht="15" customHeight="1">
      <c r="A49" s="27" t="s">
        <v>57</v>
      </c>
      <c r="E49" s="16"/>
      <c r="F49" s="16"/>
      <c r="G49" s="115"/>
      <c r="H49" s="113">
        <v>0</v>
      </c>
      <c r="I49" s="66">
        <v>33212</v>
      </c>
      <c r="K49" s="47"/>
      <c r="L49" s="47"/>
      <c r="M49" s="47"/>
      <c r="N49" s="47"/>
      <c r="O49" s="47"/>
      <c r="P49" s="47"/>
    </row>
    <row r="50" spans="7:12" s="14" customFormat="1" ht="7.5" customHeight="1">
      <c r="G50" s="115"/>
      <c r="H50" s="113"/>
      <c r="I50" s="66"/>
      <c r="K50" s="17"/>
      <c r="L50" s="17"/>
    </row>
    <row r="51" spans="1:12" s="14" customFormat="1" ht="15" customHeight="1" thickBot="1">
      <c r="A51" s="27" t="s">
        <v>48</v>
      </c>
      <c r="E51" s="16"/>
      <c r="F51" s="16"/>
      <c r="G51" s="115"/>
      <c r="H51" s="118">
        <f>'BS'!F20</f>
        <v>122304</v>
      </c>
      <c r="I51" s="70">
        <f>SUM(I44:I49)</f>
        <v>213337</v>
      </c>
      <c r="K51" s="17"/>
      <c r="L51" s="17"/>
    </row>
    <row r="52" spans="7:9" ht="16.5" thickTop="1">
      <c r="G52" s="115"/>
      <c r="H52" s="113"/>
      <c r="I52" s="66"/>
    </row>
    <row r="53" spans="1:9" ht="15" customHeight="1">
      <c r="A53" s="10" t="s">
        <v>64</v>
      </c>
      <c r="G53" s="115"/>
      <c r="H53" s="113"/>
      <c r="I53" s="66"/>
    </row>
    <row r="54" spans="3:9" ht="15" customHeight="1">
      <c r="C54" s="10" t="s">
        <v>47</v>
      </c>
      <c r="G54" s="115"/>
      <c r="H54" s="115">
        <v>104</v>
      </c>
      <c r="I54" s="68">
        <v>87</v>
      </c>
    </row>
    <row r="55" spans="3:9" ht="15" customHeight="1">
      <c r="C55" s="10" t="s">
        <v>46</v>
      </c>
      <c r="G55" s="115"/>
      <c r="H55" s="115">
        <v>122200</v>
      </c>
      <c r="I55" s="68">
        <v>213250</v>
      </c>
    </row>
    <row r="56" spans="7:9" ht="4.5" customHeight="1">
      <c r="G56" s="115"/>
      <c r="H56" s="115"/>
      <c r="I56" s="68"/>
    </row>
    <row r="57" spans="7:9" ht="15" customHeight="1" thickBot="1">
      <c r="G57" s="115"/>
      <c r="H57" s="118">
        <f>+H55+H54</f>
        <v>122304</v>
      </c>
      <c r="I57" s="70">
        <f>+I55+I54</f>
        <v>213337</v>
      </c>
    </row>
    <row r="58" spans="11:13" ht="16.5" thickTop="1">
      <c r="K58" s="80">
        <f>+G57-G51</f>
        <v>0</v>
      </c>
      <c r="L58" s="80">
        <f>+H57-H51</f>
        <v>0</v>
      </c>
      <c r="M58" s="80">
        <f>+I57-I51</f>
        <v>0</v>
      </c>
    </row>
    <row r="59" spans="11:12" ht="15.75">
      <c r="K59" s="80"/>
      <c r="L59" s="80"/>
    </row>
    <row r="60" spans="1:9" ht="15.75" customHeight="1">
      <c r="A60" s="160" t="str">
        <f>'P&amp;L'!$A$51</f>
        <v>(The notes set out on pages 5 to 7 form an integral part of and should be read in conjunction with this quarterly report).</v>
      </c>
      <c r="B60" s="160"/>
      <c r="C60" s="160"/>
      <c r="D60" s="160"/>
      <c r="E60" s="160"/>
      <c r="F60" s="160"/>
      <c r="G60" s="160"/>
      <c r="H60" s="160"/>
      <c r="I60" s="160"/>
    </row>
    <row r="61" spans="1:9" ht="15.75">
      <c r="A61" s="160"/>
      <c r="B61" s="160"/>
      <c r="C61" s="160"/>
      <c r="D61" s="160"/>
      <c r="E61" s="160"/>
      <c r="F61" s="160"/>
      <c r="G61" s="160"/>
      <c r="H61" s="160"/>
      <c r="I61" s="160"/>
    </row>
    <row r="62" spans="1:9" ht="15.75">
      <c r="A62" s="56"/>
      <c r="B62" s="56"/>
      <c r="C62" s="56"/>
      <c r="D62" s="56"/>
      <c r="E62" s="56"/>
      <c r="F62" s="56"/>
      <c r="G62" s="56"/>
      <c r="H62" s="56"/>
      <c r="I62" s="56"/>
    </row>
    <row r="64" spans="7:9" ht="15" customHeight="1">
      <c r="G64" s="85">
        <f>+G57-G51</f>
        <v>0</v>
      </c>
      <c r="H64" s="85">
        <f>+H57-H51</f>
        <v>0</v>
      </c>
      <c r="I64" s="85">
        <f>+I57-I51</f>
        <v>0</v>
      </c>
    </row>
    <row r="65" spans="7:9" ht="15" customHeight="1">
      <c r="G65" s="85">
        <f>'BS'!E20-G51</f>
        <v>0</v>
      </c>
      <c r="H65" s="85">
        <f>'BS'!F20-H51</f>
        <v>0</v>
      </c>
      <c r="I65" s="85">
        <f>'BS'!G20-I51</f>
        <v>0</v>
      </c>
    </row>
    <row r="66" spans="7:9" ht="15" customHeight="1">
      <c r="G66" s="85">
        <f>+G28+G36+G42-G44</f>
        <v>0</v>
      </c>
      <c r="H66" s="85">
        <f>+H28+H36+H42-H44</f>
        <v>0</v>
      </c>
      <c r="I66" s="85">
        <f>+I28+I36+I42-I44</f>
        <v>0</v>
      </c>
    </row>
  </sheetData>
  <mergeCells count="1">
    <mergeCell ref="A60:I61"/>
  </mergeCells>
  <printOptions/>
  <pageMargins left="0.5" right="0.5" top="0.5" bottom="0.5" header="0.5" footer="0.1"/>
  <pageSetup horizontalDpi="600" verticalDpi="600" orientation="portrait" paperSize="9" scale="95" r:id="rId1"/>
  <headerFooter alignWithMargins="0"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low.peiping</cp:lastModifiedBy>
  <cp:lastPrinted>2006-02-21T09:45:44Z</cp:lastPrinted>
  <dcterms:created xsi:type="dcterms:W3CDTF">1999-03-24T02:44:56Z</dcterms:created>
  <dcterms:modified xsi:type="dcterms:W3CDTF">2006-02-21T09:47:44Z</dcterms:modified>
  <cp:category/>
  <cp:version/>
  <cp:contentType/>
  <cp:contentStatus/>
</cp:coreProperties>
</file>